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SAP\Fracao\PLANILHAS E PESQUISA DE PREÇO - SEGURANÇA\"/>
    </mc:Choice>
  </mc:AlternateContent>
  <bookViews>
    <workbookView xWindow="0" yWindow="0" windowWidth="16380" windowHeight="8190" tabRatio="948" activeTab="4"/>
  </bookViews>
  <sheets>
    <sheet name="DIURNO 12x36" sheetId="19" r:id="rId1"/>
    <sheet name="NOTURNO 12x36" sheetId="18" r:id="rId2"/>
    <sheet name="UNIFORME" sheetId="16" r:id="rId3"/>
    <sheet name="EQUIPAMENTOS" sheetId="15" r:id="rId4"/>
    <sheet name="CONSOLIDADO" sheetId="20" r:id="rId5"/>
  </sheets>
  <definedNames>
    <definedName name="__xlnm.Print_Area_1">#REF!</definedName>
    <definedName name="__xlnm.Print_Area_2">#REF!</definedName>
    <definedName name="__xlnm.Print_Area_3">#REF!</definedName>
    <definedName name="_xlnm.Print_Area" localSheetId="4">CONSOLIDADO!$A$1:$F$23</definedName>
    <definedName name="_xlnm.Print_Area" localSheetId="0">'DIURNO 12x36'!$A$2:$L$162</definedName>
    <definedName name="_xlnm.Print_Area" localSheetId="3">EQUIPAMENTOS!$A$1:$E$40</definedName>
    <definedName name="_xlnm.Print_Area" localSheetId="1">'NOTURNO 12x36'!$A$2:$L$163</definedName>
    <definedName name="_xlnm.Print_Area" localSheetId="2">UNIFORME!$A$1:$G$29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E23" i="15" l="1"/>
  <c r="E17" i="16"/>
  <c r="E8" i="16" l="1"/>
  <c r="E9" i="16"/>
  <c r="E10" i="16"/>
  <c r="E11" i="16"/>
  <c r="E12" i="16"/>
  <c r="E13" i="16"/>
  <c r="E14" i="16"/>
  <c r="E15" i="16"/>
  <c r="E16" i="16"/>
  <c r="E21" i="16" l="1"/>
  <c r="J76" i="18" l="1"/>
  <c r="J76" i="19"/>
  <c r="J74" i="19" l="1"/>
  <c r="J74" i="18"/>
  <c r="J91" i="18" l="1"/>
  <c r="J94" i="18"/>
  <c r="J91" i="19"/>
  <c r="J94" i="19"/>
  <c r="E21" i="15"/>
  <c r="E20" i="15"/>
  <c r="E19" i="15"/>
  <c r="E18" i="15"/>
  <c r="E17" i="15"/>
  <c r="E16" i="15"/>
  <c r="E15" i="15"/>
  <c r="E14" i="15"/>
  <c r="E13" i="15"/>
  <c r="E12" i="15"/>
  <c r="E11" i="15"/>
  <c r="E10" i="15"/>
  <c r="J72" i="19"/>
  <c r="J71" i="19"/>
  <c r="J140" i="19"/>
  <c r="J114" i="19"/>
  <c r="J119" i="19" s="1"/>
  <c r="J107" i="19"/>
  <c r="J66" i="19"/>
  <c r="J52" i="19"/>
  <c r="J37" i="19"/>
  <c r="J72" i="18"/>
  <c r="J140" i="18"/>
  <c r="J114" i="18"/>
  <c r="J119" i="18" s="1"/>
  <c r="J107" i="18"/>
  <c r="J71" i="18"/>
  <c r="J66" i="18"/>
  <c r="J108" i="18" s="1"/>
  <c r="J109" i="18" s="1"/>
  <c r="J52" i="18"/>
  <c r="J37" i="18"/>
  <c r="E25" i="15" l="1"/>
  <c r="J108" i="19"/>
  <c r="J109" i="19" s="1"/>
  <c r="J126" i="19"/>
  <c r="J126" i="18"/>
  <c r="J41" i="18"/>
  <c r="J82" i="19"/>
  <c r="J38" i="19"/>
  <c r="J43" i="19" s="1"/>
  <c r="K104" i="19" s="1"/>
  <c r="J82" i="18"/>
  <c r="J38" i="18"/>
  <c r="J40" i="18" s="1"/>
  <c r="E24" i="15" l="1"/>
  <c r="E26" i="15" s="1"/>
  <c r="E27" i="15" s="1"/>
  <c r="E29" i="15" s="1"/>
  <c r="J127" i="19" s="1"/>
  <c r="J129" i="19" s="1"/>
  <c r="J149" i="19" s="1"/>
  <c r="K93" i="19"/>
  <c r="J44" i="19"/>
  <c r="J45" i="19" s="1"/>
  <c r="K50" i="19"/>
  <c r="K105" i="19"/>
  <c r="K108" i="19"/>
  <c r="K106" i="19"/>
  <c r="K103" i="19"/>
  <c r="K92" i="19"/>
  <c r="K101" i="19"/>
  <c r="K91" i="19"/>
  <c r="K102" i="19"/>
  <c r="K100" i="19"/>
  <c r="J43" i="18"/>
  <c r="J127" i="18" l="1"/>
  <c r="J129" i="18" s="1"/>
  <c r="J149" i="18" s="1"/>
  <c r="K107" i="19"/>
  <c r="K109" i="19" s="1"/>
  <c r="J118" i="19" s="1"/>
  <c r="J120" i="19" s="1"/>
  <c r="J148" i="19" s="1"/>
  <c r="J145" i="19"/>
  <c r="K51" i="19"/>
  <c r="K52" i="19" s="1"/>
  <c r="K94" i="19"/>
  <c r="J147" i="19" s="1"/>
  <c r="K102" i="18"/>
  <c r="K108" i="18"/>
  <c r="K50" i="18"/>
  <c r="K105" i="18"/>
  <c r="K92" i="18"/>
  <c r="K91" i="18"/>
  <c r="K106" i="18"/>
  <c r="K104" i="18"/>
  <c r="K93" i="18"/>
  <c r="K101" i="18"/>
  <c r="K100" i="18"/>
  <c r="J44" i="18"/>
  <c r="J45" i="18" s="1"/>
  <c r="K103" i="18"/>
  <c r="J80" i="19" l="1"/>
  <c r="K62" i="19"/>
  <c r="K60" i="19"/>
  <c r="K58" i="19"/>
  <c r="K59" i="19"/>
  <c r="K64" i="19"/>
  <c r="K63" i="19"/>
  <c r="K61" i="19"/>
  <c r="K65" i="19"/>
  <c r="J145" i="18"/>
  <c r="K51" i="18"/>
  <c r="K52" i="18" s="1"/>
  <c r="K94" i="18"/>
  <c r="J147" i="18" s="1"/>
  <c r="K107" i="18"/>
  <c r="K109" i="18" s="1"/>
  <c r="J118" i="18" s="1"/>
  <c r="J120" i="18" s="1"/>
  <c r="J148" i="18" s="1"/>
  <c r="K66" i="19" l="1"/>
  <c r="J81" i="19" s="1"/>
  <c r="J83" i="19" s="1"/>
  <c r="J146" i="19" s="1"/>
  <c r="J150" i="19" s="1"/>
  <c r="J80" i="18"/>
  <c r="K64" i="18"/>
  <c r="K58" i="18"/>
  <c r="K60" i="18"/>
  <c r="K62" i="18"/>
  <c r="K59" i="18"/>
  <c r="K65" i="18"/>
  <c r="K61" i="18"/>
  <c r="K63" i="18"/>
  <c r="K66" i="18" l="1"/>
  <c r="J81" i="18" s="1"/>
  <c r="J83" i="18" s="1"/>
  <c r="J146" i="18" s="1"/>
  <c r="J150" i="18" s="1"/>
  <c r="K134" i="18" s="1"/>
  <c r="K135" i="18" s="1"/>
  <c r="K137" i="18" s="1"/>
  <c r="K134" i="19"/>
  <c r="K135" i="19" l="1"/>
  <c r="K138" i="18"/>
  <c r="K139" i="18"/>
  <c r="K138" i="19" l="1"/>
  <c r="K137" i="19"/>
  <c r="K139" i="19"/>
  <c r="K140" i="18"/>
  <c r="J151" i="18" s="1"/>
  <c r="J152" i="18" s="1"/>
  <c r="J153" i="18" s="1"/>
  <c r="K154" i="18" s="1"/>
  <c r="K140" i="19" l="1"/>
  <c r="J151" i="19" s="1"/>
  <c r="J152" i="19" s="1"/>
  <c r="J153" i="19" s="1"/>
  <c r="K154" i="19" s="1"/>
  <c r="E10" i="20" s="1"/>
  <c r="F10" i="20" s="1"/>
  <c r="K156" i="18"/>
  <c r="E11" i="20"/>
  <c r="K156" i="19" l="1"/>
  <c r="F11" i="20"/>
  <c r="F12" i="20" s="1"/>
  <c r="E12" i="20"/>
</calcChain>
</file>

<file path=xl/comments1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</authors>
  <commentList>
    <comment ref="J25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6" authorId="1" shapeId="0">
      <text>
        <r>
          <rPr>
            <sz val="9"/>
            <color indexed="81"/>
            <rFont val="Segoe UI"/>
            <family val="2"/>
          </rPr>
          <t>CCT 2022 - Cláusula 3ª</t>
        </r>
      </text>
    </comment>
    <comment ref="J27" authorId="0" shapeId="0">
      <text>
        <r>
          <rPr>
            <b/>
            <sz val="9"/>
            <color indexed="81"/>
            <rFont val="Segoe UI"/>
            <family val="2"/>
          </rPr>
          <t>CCT</t>
        </r>
      </text>
    </comment>
    <comment ref="J28" authorId="2" shapeId="0">
      <text>
        <r>
          <rPr>
            <b/>
            <sz val="9"/>
            <color indexed="81"/>
            <rFont val="Segoe UI"/>
            <family val="2"/>
          </rPr>
          <t>CCT, Cláusula 1º</t>
        </r>
      </text>
    </comment>
    <comment ref="J29" authorId="3" shapeId="0">
      <text>
        <r>
          <rPr>
            <sz val="10"/>
            <rFont val="Arial"/>
            <family val="2"/>
          </rPr>
          <t>Quantidade de dias trabalhados utilizada pelo Caderno Técnico de Vigilância do MPDG para o Estado do RN 2017, fl.18</t>
        </r>
      </text>
    </comment>
    <comment ref="J30" authorId="4" shapeId="0">
      <text>
        <r>
          <rPr>
            <sz val="9"/>
            <color indexed="81"/>
            <rFont val="Segoe UI"/>
            <family val="2"/>
          </rPr>
          <t>Caderno Técnico - 2017. pág 18</t>
        </r>
      </text>
    </comment>
    <comment ref="J31" authorId="4" shapeId="0">
      <text>
        <r>
          <rPr>
            <sz val="9"/>
            <color indexed="81"/>
            <rFont val="Segoe UI"/>
            <family val="2"/>
          </rPr>
          <t>Cláusula 12ª da CCT, item III e § 1º.
Caso a empresa opte pela participação no PAT e comprove ao Sindicato Laboral, a contribuição financeira do trabalhador no custo direto da refeição fica limitada a 20%, máximo permitido em Lei (art. 2º, §1º, do Decreto nº. 349, de 21 de novembro de 1991, e o art. 4º da Portaria nº. 03/2002) ou norma posterior que venha a substituí-la.</t>
        </r>
      </text>
    </comment>
    <comment ref="J32" authorId="3" shapeId="0">
      <text>
        <r>
          <rPr>
            <sz val="10"/>
            <rFont val="Arial"/>
            <family val="2"/>
          </rPr>
          <t>Não se aplica</t>
        </r>
      </text>
    </comment>
    <comment ref="J37" authorId="3" shapeId="0">
      <text>
        <r>
          <rPr>
            <sz val="10"/>
            <rFont val="Arial"/>
            <family val="2"/>
          </rPr>
          <t>CCT - Cláusula 3ª</t>
        </r>
      </text>
    </comment>
    <comment ref="J38" authorId="0" shapeId="0">
      <text>
        <r>
          <rPr>
            <sz val="9"/>
            <color indexed="81"/>
            <rFont val="Segoe UI"/>
            <family val="2"/>
          </rPr>
          <t xml:space="preserve">Cláusula 6ª, CCT
Adicional de Periculosidade = 30% do salário base 
Art. 1º da Lei 12.740/2012, (alterou art. 193 da CLT), regulamentado pela Portaria nº 1.885/MET/2013
</t>
        </r>
      </text>
    </comment>
    <comment ref="J39" authorId="3" shapeId="0">
      <text>
        <r>
          <rPr>
            <sz val="10"/>
            <rFont val="Arial"/>
            <family val="2"/>
          </rPr>
          <t>Não se aplica</t>
        </r>
      </text>
    </comment>
    <comment ref="J40" authorId="3" shapeId="0">
      <text>
        <r>
          <rPr>
            <sz val="10"/>
            <rFont val="Arial"/>
            <family val="2"/>
          </rPr>
          <t>Não se aplica</t>
        </r>
      </text>
    </comment>
    <comment ref="J41" authorId="3" shapeId="0">
      <text>
        <r>
          <rPr>
            <sz val="10"/>
            <rFont val="Arial"/>
            <family val="2"/>
          </rPr>
          <t>Não se aplica</t>
        </r>
      </text>
    </comment>
    <comment ref="J42" authorId="3" shapeId="0">
      <text>
        <r>
          <rPr>
            <sz val="10"/>
            <rFont val="Arial"/>
            <family val="2"/>
          </rPr>
          <t xml:space="preserve">A reforma trabalhista excluiu a dobra do trabalho em feriado para a jornada de 12x36, motivo pelo qual, para essa jornada, esse item dexará de ser preenchido.
</t>
        </r>
      </text>
    </comment>
    <comment ref="J44" authorId="0" shapeId="0">
      <text>
        <r>
          <rPr>
            <b/>
            <sz val="9"/>
            <color indexed="81"/>
            <rFont val="Segoe UI"/>
            <family val="2"/>
          </rPr>
          <t>Cláusula 34ª da CCT.
Caderno Técnico Vigilância 2017, MPDG, fl. 13.
[(Total Parcial/220) * dias trabalhados no mês] * alíquota da CLT
A reforma trabalhista passou a entender que o intervalo intrajornada trabalhado possui natureza indenizatório, e não mais salarial. Dessa forma, não repercutirá mais em nunhuma outra parcela.</t>
        </r>
      </text>
    </comment>
    <comment ref="K5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5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58" authorId="3" shapeId="0">
      <text>
        <r>
          <rPr>
            <sz val="10"/>
            <rFont val="Arial"/>
            <family val="2"/>
          </rPr>
          <t>Caderno Técnico, página 16. 
Art. 22, Inciso I, da Lei nº 8.212/91.</t>
        </r>
      </text>
    </comment>
    <comment ref="K59" authorId="3" shapeId="0">
      <text>
        <r>
          <rPr>
            <sz val="10"/>
            <rFont val="Arial"/>
            <family val="2"/>
          </rPr>
          <t>Caderno Técnico, página 16.  
Art. 3º, Inciso I, Decreto n.º 87.043/82.</t>
        </r>
      </text>
    </comment>
    <comment ref="K60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RAT x FAP. 
1) RAT = 3% (Atividade de Vigilância e Segurança Privada - código 8011-1/02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Caderno Técnico, página 16. </t>
        </r>
      </text>
    </comment>
    <comment ref="K61" authorId="3" shapeId="0">
      <text>
        <r>
          <rPr>
            <sz val="10"/>
            <rFont val="Arial"/>
            <family val="2"/>
          </rPr>
          <t xml:space="preserve">Caderno Técnico, página 16. 
Art. 3º, Lei n.º 8.036/90. </t>
        </r>
      </text>
    </comment>
    <comment ref="K62" authorId="3" shapeId="0">
      <text>
        <r>
          <rPr>
            <sz val="10"/>
            <rFont val="Arial"/>
            <family val="2"/>
          </rPr>
          <t>Caderno Técnico, página 16. 
Decreto n.º 2.318/86.</t>
        </r>
      </text>
    </comment>
    <comment ref="K63" authorId="3" shapeId="0">
      <text>
        <r>
          <rPr>
            <sz val="10"/>
            <rFont val="Arial"/>
            <family val="2"/>
          </rPr>
          <t>Caderno Técnico, página 16. 
Art. 8º, Lei n.º 8.029/90 e Lei n.º 8.154/90.</t>
        </r>
      </text>
    </comment>
    <comment ref="K64" authorId="3" shapeId="0">
      <text>
        <r>
          <rPr>
            <sz val="10"/>
            <rFont val="Arial"/>
            <family val="2"/>
          </rPr>
          <t>Caderno Técnico, página 16. 
Lei n.º 7.787/89 e DL n.º 1.146/70.</t>
        </r>
      </text>
    </comment>
    <comment ref="K65" authorId="3" shapeId="0">
      <text>
        <r>
          <rPr>
            <sz val="10"/>
            <rFont val="Arial"/>
            <family val="2"/>
          </rPr>
          <t>Caderno Técnico, página 16. 
Art. 15, Lei nº 8.030/90 e Art. 7º, III, CF.</t>
        </r>
      </text>
    </comment>
    <comment ref="J71" authorId="3" shapeId="0">
      <text>
        <r>
          <rPr>
            <sz val="10"/>
            <rFont val="Arial"/>
            <family val="2"/>
          </rPr>
          <t>Caderno Técnico - 2017. pág 18 e 19.
Conforme art. 10 do Decreto nº 95.247, de novembro de 1987, a parcela a ser suportada pelo beneficiário será descontada proporcionalmente à quantidade de Vale-Transporte concedida para o período a que se refere o salário, uma vez que o vigilante 12x36 recebe referente a 15 dias a proporcionalidade é de 50%.</t>
        </r>
      </text>
    </comment>
    <comment ref="J72" authorId="3" shapeId="0">
      <text>
        <r>
          <rPr>
            <sz val="10"/>
            <rFont val="Arial"/>
            <family val="2"/>
          </rPr>
          <t>Cláusula 12ª da CCT, item III e §1º.
Caderno Técnico - 2017. pág 19 e 20.</t>
        </r>
      </text>
    </comment>
    <comment ref="K88" authorId="0" shapeId="0">
      <text>
        <r>
          <rPr>
            <sz val="9"/>
            <color indexed="81"/>
            <rFont val="Segoe UI"/>
            <family val="2"/>
          </rPr>
          <t>Nota Técnica nº 2/2018/CGAC/CISET/SG-PR, fl. 6.
Item 73
Base de cálculo 
Total Parcial do Módulo 1 (Composição da Remuneração)
Cálculo
(5,55%) x (1/12) = 0,46% incide sobre a base de cálculo.
OBS:
5,55% = dado estatístico, em regra, utilizado. Ler o Acórdão TCU nº 1.904/2007.
1/12= (1 mês não trabalhado/12 meses)</t>
        </r>
      </text>
    </comment>
    <comment ref="K89" authorId="0" shapeId="0">
      <text>
        <r>
          <rPr>
            <sz val="9"/>
            <color indexed="81"/>
            <rFont val="Segoe UI"/>
            <family val="2"/>
          </rPr>
          <t>Nota Técnica nº 2/2018/CGAC/CISET/SG-PR, fl. 6.
Item 73
Base de cálculo 
Total Parcial do Módulo 1 (Composição da Remuneração)
Cálculo
(5,55%) x (1/12) = 0,46% incide sobre a base de cálculo.
OBS:
5,55% = dado estatístico, em regra, utilizado. Ler o Acórdão TCU nº 1.904/2007.
1/12= (1 mês não trabalhado/12 meses)</t>
        </r>
      </text>
    </comment>
    <comment ref="K90" authorId="0" shapeId="0">
      <text>
        <r>
          <rPr>
            <sz val="9"/>
            <color indexed="81"/>
            <rFont val="Segoe UI"/>
            <family val="2"/>
          </rPr>
          <t>Nota Técnica nº 2/2018/CGAC/CISET/SG-PR, fl. 6.
Item 73
Base de cálculo 
Total Parcial do Módulo 1 (Composição da Remuneração)
Cálculo
(5,55%) x (1/12) = 0,46% incide sobre a base de cálculo.
OBS:
5,55% = dado estatístico, em regra, utilizado. Ler o Acórdão TCU nº 1.904/2007.
1/12= (1 mês não trabalhado/12 meses)</t>
        </r>
      </text>
    </comment>
    <comment ref="K91" authorId="0" shapeId="0">
      <text>
        <r>
          <rPr>
            <sz val="9"/>
            <color indexed="81"/>
            <rFont val="Segoe UI"/>
            <family val="2"/>
          </rPr>
          <t>Nota Técnica nº 2/2018/CGAC/CISET/SG-PR, fl. 7.
Item 76
Base de cálculo
Total Parcial do Módulo 1 (Composição da Remuneração)
Cálculo
[(1/30)*7]/12 = 1,94% sobre a base de cálculo
OBS:
1 = remuneração integral
30 = número de dias no mês
7 = nº de dias de aviso prévio a que o empregado tem direito de se ausentar
12 = nº de meses no ano</t>
        </r>
      </text>
    </comment>
    <comment ref="K92" authorId="0" shapeId="0">
      <text>
        <r>
          <rPr>
            <sz val="9"/>
            <color indexed="81"/>
            <rFont val="Segoe UI"/>
            <family val="2"/>
          </rPr>
          <t>Nota Técnica nº 2/2018/CGAC/CISET/SG-PR, fl. 7.
Item 77
Base de cálculo
Total Parcial do Módulo 1 (Composição da Remuneração)
Cálculo
(% do Submódulo 2.2) x (% Aviso Prévio Trabalhado)= 0,71% incide sobre a base de cálculo.</t>
        </r>
      </text>
    </comment>
    <comment ref="K9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2/2018/CGAC/CISET/SG-PR, fl. 7.
Item 78
Base de cálculo
Total Parcial do Módulo 1 (Composição da Remuneração)
Cálculo
[0,08 x (0,4+0,1)] x [% Incidência dos Encargos do Submódulo 2.2] = 0,03 % incide sobre a base de cálculo
OBS:
(0,08) = Alíquota do FGTS
(0,40) = Valor da Multa do FGTS trabalhado
(0,10) = Contribuição Social sobre o FGTS
(% Incidência dos Encargos do Submódulo 2.2) = % do item E
</t>
        </r>
      </text>
    </comment>
    <comment ref="K100" authorId="0" shapeId="0">
      <text>
        <r>
          <rPr>
            <sz val="9"/>
            <color indexed="81"/>
            <rFont val="Segoe UI"/>
            <family val="2"/>
          </rPr>
          <t xml:space="preserve">Considerando que a partir do segundo ano de vigência contratual o "empregado folguista" substituirá o empregado residente a cada ano pelo período de 30 dias e que não haverá substituição referente ao quinto período aquisitivo, a Administração deverá:
a) apropriar, a título de 13º, férias e adicional de férias, apenas 1/12 do valor ao longo de cada ano e ratear esse custo ao longo de 12 meses para encontrar o valor mensal;
b) ao proceder a renovação contratual do quarto para o quinto ano, deve excluir da planilha de custo o valor provisionado.
Base de cálculo
Total Parcial do Módulo 1 (Composição da Remuneração)
IN nº 5/2017 e Nota Técnica nº 2/2018/CGAC/CISET/SG-PR, fl. 4.
8,33% = 13º
9,075% = Férias
3,025% = Abono de férias
Cálculo:
(8,33/100/12)*100 = 0,69%
(9,075/100/12)*100 = 0,76%
(3,025/100/12)*100 = 0,25%
0,69% + 0,76% + 0,25% = </t>
        </r>
        <r>
          <rPr>
            <b/>
            <sz val="9"/>
            <color indexed="81"/>
            <rFont val="Segoe UI"/>
            <family val="2"/>
          </rPr>
          <t>1,70%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Parcial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10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Parcial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10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Parcial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10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Parcial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105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Cálculo
{[(5/30)/12)]*100}=</t>
        </r>
        <r>
          <rPr>
            <b/>
            <sz val="9"/>
            <color indexed="81"/>
            <rFont val="Segoe UI"/>
            <family val="2"/>
          </rPr>
          <t>1,39%</t>
        </r>
        <r>
          <rPr>
            <sz val="9"/>
            <color indexed="81"/>
            <rFont val="Segoe UI"/>
            <family val="2"/>
          </rPr>
          <t xml:space="preserve"> incide sobre a base de cálculo
OBS:
5 = Média de faltas no ano
30 = dias no mês
12 = meses do ano
100 = porcentagem</t>
        </r>
      </text>
    </comment>
    <comment ref="K108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13" authorId="3" shapeId="0">
      <text>
        <r>
          <rPr>
            <sz val="10"/>
            <rFont val="Arial"/>
            <family val="2"/>
          </rPr>
          <t>Não se aplica</t>
        </r>
      </text>
    </comment>
    <comment ref="J119" authorId="3" shapeId="0">
      <text>
        <r>
          <rPr>
            <sz val="10"/>
            <rFont val="Arial"/>
            <family val="2"/>
          </rPr>
          <t>Não se aplica</t>
        </r>
      </text>
    </comment>
    <comment ref="J126" authorId="3" shapeId="0">
      <text>
        <r>
          <rPr>
            <sz val="10"/>
            <rFont val="Arial"/>
            <family val="2"/>
          </rPr>
          <t xml:space="preserve">Referência: CADTERC (www.cadterc.sp.gov.br) 
Os valores são apenas estimativos. A empresa deverá informar o valor unitário de cada item na aba "UNIFORMES".
CCT, Cláusula 44º.
</t>
        </r>
      </text>
    </comment>
    <comment ref="J127" authorId="3" shapeId="0">
      <text>
        <r>
          <rPr>
            <sz val="10"/>
            <rFont val="Arial"/>
            <family val="2"/>
          </rPr>
          <t>Referência: CADTERC (www.cadterc.sp.gov.br)
Os valores são apenas estimativos. A empresa deverá informar o valor unitário de cada item na aba "EQUIPAMENTOS".</t>
        </r>
      </text>
    </comment>
    <comment ref="J134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34" authorId="3" shapeId="0">
      <text>
        <r>
          <rPr>
            <sz val="10"/>
            <rFont val="Arial"/>
            <family val="2"/>
          </rPr>
          <t>Nota Técnica nº 2/2018/CGAC/CISET/SG-PR, fl. 13.
Base de cálculo
% incide sobre a Soma (Módulo 1+ Módulo 2+ Módulo 3+ Módulo 4+ Módulo 5)</t>
        </r>
      </text>
    </comment>
    <comment ref="J135" authorId="3" shapeId="0">
      <text>
        <r>
          <rPr>
            <sz val="10"/>
            <rFont val="Arial"/>
            <family val="2"/>
          </rPr>
          <t>O Caderno Técnico Vigilância 2017 MPOG na tabela da fl. 30 definiu o percentual de 6,79%.
A empresa poderá cotar o percentual de acordo com a sua realidade.</t>
        </r>
      </text>
    </comment>
    <comment ref="K135" authorId="2" shapeId="0">
      <text>
        <r>
          <rPr>
            <sz val="9"/>
            <color indexed="81"/>
            <rFont val="Segoe UI"/>
            <family val="2"/>
          </rPr>
          <t xml:space="preserve">Nota Técnica nº 2/2018/CGAC/CISET/SG-PR, fl. 13.
Base de cálculo
% incide sobre a Soma (Módulo 1+ Módulo 2+ Módulo 3+ Módulo 4+ Módulo 5) + Custo Indireto
</t>
        </r>
      </text>
    </comment>
    <comment ref="C136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J137" authorId="0" shapeId="0">
      <text>
        <r>
          <rPr>
            <sz val="9"/>
            <color indexed="81"/>
            <rFont val="Segoe UI"/>
            <family val="2"/>
          </rPr>
          <t>Lucro Presumido</t>
        </r>
      </text>
    </comment>
    <comment ref="K137" authorId="2" shapeId="0">
      <text>
        <r>
          <rPr>
            <sz val="9"/>
            <color indexed="81"/>
            <rFont val="Segoe UI"/>
            <family val="2"/>
          </rPr>
          <t xml:space="preserve">Nota Técnica nº 2/2018/CGAC/CISET/SG-PR, fl. 14.
Base de cálculo
% de cada um dos Tributos x [Σ (Módulo 1+ Módulo 2+ Módulo 3+ Módulo 4+ Módulo 5) + (Custo Indireto)+(Lucro)] ÷ (1-ΣTributos)
</t>
        </r>
      </text>
    </comment>
    <comment ref="J139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9" authorId="2" shapeId="0">
      <text>
        <r>
          <rPr>
            <sz val="9"/>
            <color indexed="81"/>
            <rFont val="Segoe UI"/>
            <family val="2"/>
          </rPr>
          <t xml:space="preserve">Nota Técnica nº 2/2018/CGAC/CISET/SG-PR, fl. 14.
Base de cálculo
% de cada um dos Tributos x [Σ (Módulo 1+ Módulo 2+ Módulo 3+ Módulo 4+ Módulo 5) + (Custo Indireto)+(Lucro)] ÷ (1-ΣTributos)
</t>
        </r>
      </text>
    </comment>
  </commentList>
</comments>
</file>

<file path=xl/comments2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</authors>
  <commentList>
    <comment ref="J25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6" authorId="1" shapeId="0">
      <text>
        <r>
          <rPr>
            <sz val="9"/>
            <color indexed="81"/>
            <rFont val="Segoe UI"/>
            <family val="2"/>
          </rPr>
          <t>CCT 2022 - Cláusula 3ª</t>
        </r>
      </text>
    </comment>
    <comment ref="J27" authorId="0" shapeId="0">
      <text>
        <r>
          <rPr>
            <b/>
            <sz val="9"/>
            <color indexed="81"/>
            <rFont val="Segoe UI"/>
            <family val="2"/>
          </rPr>
          <t>CCT</t>
        </r>
      </text>
    </comment>
    <comment ref="J28" authorId="2" shapeId="0">
      <text>
        <r>
          <rPr>
            <b/>
            <sz val="9"/>
            <color indexed="81"/>
            <rFont val="Segoe UI"/>
            <family val="2"/>
          </rPr>
          <t>CCT, Cláusula 1º</t>
        </r>
      </text>
    </comment>
    <comment ref="J29" authorId="3" shapeId="0">
      <text>
        <r>
          <rPr>
            <sz val="10"/>
            <rFont val="Arial"/>
            <family val="2"/>
          </rPr>
          <t>Quantidade de dias trabalhados utilizada pelo Caderno Técnico de Vigilância do MPDG para o Estado do RN 2017, fl.18</t>
        </r>
      </text>
    </comment>
    <comment ref="J30" authorId="4" shapeId="0">
      <text>
        <r>
          <rPr>
            <sz val="9"/>
            <color indexed="81"/>
            <rFont val="Segoe UI"/>
            <family val="2"/>
          </rPr>
          <t>Caderno Técnico - 2017. pág 18</t>
        </r>
      </text>
    </comment>
    <comment ref="J31" authorId="4" shapeId="0">
      <text>
        <r>
          <rPr>
            <sz val="9"/>
            <color indexed="81"/>
            <rFont val="Segoe UI"/>
            <family val="2"/>
          </rPr>
          <t>Cláusula 12ª da CCT, item III e § 1º.
Caso a empresa opte pela participação no PAT e comprove ao Sindicato Laboral, a contribuição financeira do trabalhador no custo direto da refeição fica limitada a 20%, máximo permitido em Lei (art. 2º, §1º, do Decreto nº. 349, de 21 de novembro de 1991, e o art. 4º da Portaria nº. 03/2002) ou norma posterior que venha a substituí-la.</t>
        </r>
      </text>
    </comment>
    <comment ref="J32" authorId="3" shapeId="0">
      <text>
        <r>
          <rPr>
            <sz val="10"/>
            <rFont val="Arial"/>
            <family val="2"/>
          </rPr>
          <t>Não se aplica</t>
        </r>
      </text>
    </comment>
    <comment ref="J37" authorId="3" shapeId="0">
      <text>
        <r>
          <rPr>
            <sz val="10"/>
            <rFont val="Arial"/>
            <family val="2"/>
          </rPr>
          <t>CCT - Cláusula 3ª</t>
        </r>
      </text>
    </comment>
    <comment ref="J38" authorId="0" shapeId="0">
      <text>
        <r>
          <rPr>
            <sz val="9"/>
            <color indexed="81"/>
            <rFont val="Segoe UI"/>
            <family val="2"/>
          </rPr>
          <t xml:space="preserve">Cláusula 6ª, CCT
Cadero Técnico, fl. 7.
Adicional de Periculosidade = 30% do salário base 
Art. 1º da Lei 12.740/2012, (alterou art. 193 da CLT), regulamentado pela Portaria nº 1.885/MET/2013
</t>
        </r>
      </text>
    </comment>
    <comment ref="J39" authorId="3" shapeId="0">
      <text>
        <r>
          <rPr>
            <sz val="10"/>
            <rFont val="Arial"/>
            <family val="2"/>
          </rPr>
          <t>Não se aplica</t>
        </r>
      </text>
    </comment>
    <comment ref="J40" authorId="3" shapeId="0">
      <text>
        <r>
          <rPr>
            <sz val="10"/>
            <rFont val="Arial"/>
            <family val="2"/>
          </rPr>
          <t>(Salário Base + Adicional de periculosidade)/divisor de horas mês * alíquota da CCT) * 7 horas noturnas * 15 dias trabalhados.
Divisor hora mês: 220 (Nota Técnica nº 2/2018/CGAC/CISET/SG-PR, fl. 03)
Alíquota CCT: 20% (Cláusula 11ª da CCT).
A reforma trabalhista entendeu compensados o adicional noturno e a redução da hora noturna no período que excede às 5h da manhã. Portanto, o adicional noturno e o cômputo da hora reduzida acontecerão somente no período das 22h às 5h.</t>
        </r>
      </text>
    </comment>
    <comment ref="J41" authorId="3" shapeId="0">
      <text>
        <r>
          <rPr>
            <sz val="10"/>
            <rFont val="Arial"/>
            <family val="2"/>
          </rPr>
          <t>(Salário Base + Adicional de periculosidade)/divisor de horas mês * alíquota da CCT) * 1 hora de acréscimo * 15 dias trabalhados.
Divisor hora mês: 220 (Nota Técnica nº 2/2018/CGAC/CISET/SG-PR, fl. 03)
Alíquota CCT: 20% (Cláusula 34ª, §§ 2º e 3º da CCT)
A reforma trabalhista entendeu compensados o adicional noturno e a redução da hora noturna no período que excede às 5h da manhã. Portanto, o adicional noturno e o cômputo da hora reduzida acontecerão somente no período das 22h às 5h.</t>
        </r>
      </text>
    </comment>
    <comment ref="J42" authorId="3" shapeId="0">
      <text>
        <r>
          <rPr>
            <sz val="10"/>
            <rFont val="Arial"/>
            <family val="2"/>
          </rPr>
          <t xml:space="preserve">A reforma trabalhista excluiu a dobra do trabalho em feriado para a jornada de 12x36, motivo pelo qual, para essa jornada, esse item deixará de ser preenchido.
</t>
        </r>
      </text>
    </comment>
    <comment ref="J44" authorId="0" shapeId="0">
      <text>
        <r>
          <rPr>
            <b/>
            <sz val="9"/>
            <color indexed="81"/>
            <rFont val="Segoe UI"/>
            <family val="2"/>
          </rPr>
          <t xml:space="preserve">
</t>
        </r>
        <r>
          <rPr>
            <sz val="9"/>
            <color indexed="81"/>
            <rFont val="Segoe UI"/>
            <family val="2"/>
          </rPr>
          <t xml:space="preserve">
[(Total Parcial/divisor de hora mês) * dias trabalhados no mês] * alíquota da CLT
Divisor hora mês: 220 (Nota Técnica nº 2/2018/CGAC/CISET/SG-PR, fl. 03)
Alíquota CCT: 50% (Cláusula 34ª, § 5º da CCT)
A reforma trabalhista passou a entender que o intervalo intrajornada trabalhado possui natureza indenizatório, e não mais salarial. Dessa forma, não repercutirá mais em nenhuma outra parcela.</t>
        </r>
      </text>
    </comment>
    <comment ref="K5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Parcial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5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Parcial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58" authorId="3" shapeId="0">
      <text>
        <r>
          <rPr>
            <sz val="10"/>
            <rFont val="Arial"/>
            <family val="2"/>
          </rPr>
          <t>Caderno Técnico, página 16. 
Art. 22, Inciso I, da Lei nº 8.212/91.</t>
        </r>
      </text>
    </comment>
    <comment ref="K59" authorId="3" shapeId="0">
      <text>
        <r>
          <rPr>
            <sz val="10"/>
            <rFont val="Arial"/>
            <family val="2"/>
          </rPr>
          <t>SIMPLES NACIONAL</t>
        </r>
      </text>
    </comment>
    <comment ref="K60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RAT x FAP. 
1) RAT = 3% (Atividade de Vigilância e Segurança Privada - código 8011-1/02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Caderno Técnico, página 16. </t>
        </r>
      </text>
    </comment>
    <comment ref="K61" authorId="3" shapeId="0">
      <text>
        <r>
          <rPr>
            <sz val="10"/>
            <rFont val="Arial"/>
            <family val="2"/>
          </rPr>
          <t>SIMPLES NACIONAL</t>
        </r>
      </text>
    </comment>
    <comment ref="K62" authorId="3" shapeId="0">
      <text>
        <r>
          <rPr>
            <sz val="10"/>
            <rFont val="Arial"/>
            <family val="2"/>
          </rPr>
          <t>SIMPLES NACIONAL</t>
        </r>
      </text>
    </comment>
    <comment ref="K63" authorId="3" shapeId="0">
      <text>
        <r>
          <rPr>
            <sz val="10"/>
            <rFont val="Arial"/>
            <family val="2"/>
          </rPr>
          <t>SIMPLES NACIONAL</t>
        </r>
      </text>
    </comment>
    <comment ref="K64" authorId="3" shapeId="0">
      <text>
        <r>
          <rPr>
            <sz val="10"/>
            <rFont val="Arial"/>
            <family val="2"/>
          </rPr>
          <t>SIMPLES NACIONAL</t>
        </r>
      </text>
    </comment>
    <comment ref="K65" authorId="3" shapeId="0">
      <text>
        <r>
          <rPr>
            <sz val="10"/>
            <rFont val="Arial"/>
            <family val="2"/>
          </rPr>
          <t>Caderno Técnico, página 16. 
Art. 15, Lei nº 8.030/90 e Art. 7º, III, CF.</t>
        </r>
      </text>
    </comment>
    <comment ref="J71" authorId="3" shapeId="0">
      <text>
        <r>
          <rPr>
            <sz val="10"/>
            <rFont val="Arial"/>
            <family val="2"/>
          </rPr>
          <t>Caderno Técnico - 2017. pág 18 e 19.
Conforme art. 10 do Decreto nº 95.247, de novembro de 1987, a parcela a ser suportada pelo beneficiário será descontada proporcionalmente à quantidade de Vale-Transporte concedida para o período a que se refere o salário, uma vez que o vigilante 12x36 recebe referente a 15 dias a proporcionalidade é de 50%.</t>
        </r>
      </text>
    </comment>
    <comment ref="J72" authorId="3" shapeId="0">
      <text>
        <r>
          <rPr>
            <sz val="10"/>
            <rFont val="Arial"/>
            <family val="2"/>
          </rPr>
          <t>Cláusula 12ª da CCT, item III e §1º.
Caderno Técnico - 2017. pág 19 e 20.</t>
        </r>
      </text>
    </comment>
    <comment ref="K88" authorId="0" shapeId="0">
      <text>
        <r>
          <rPr>
            <sz val="9"/>
            <color indexed="81"/>
            <rFont val="Segoe UI"/>
            <family val="2"/>
          </rPr>
          <t>Nota Técnica nº 2/2018/CGAC/CISET/SG-PR, fl. 6.
Item 73
Base de cálculo 
Total Parcial do Módulo 1 (Composição da Remuneração)
Cálculo
(5,55%) x (1/12) = 0,46% incide sobre a base de cálculo.
OBS:
5,55% = dado estatístico, em regra, utilizado. Ler o Acórdão TCU nº 1.904/2007.
1/12= (1 mês não trabalhado/12 meses)</t>
        </r>
      </text>
    </comment>
    <comment ref="K89" authorId="0" shapeId="0">
      <text>
        <r>
          <rPr>
            <sz val="9"/>
            <color indexed="81"/>
            <rFont val="Segoe UI"/>
            <family val="2"/>
          </rPr>
          <t>Nota Técnica nº 2/2018/CGAC/CISET/SG-PR, fl. 6.
Item 73
Base de cálculo 
Total Parcial do Módulo 1 (Composição da Remuneração)
Cálculo
(5,55%) x (1/12) = 0,46% incide sobre a base de cálculo.
OBS:
5,55% = dado estatístico, em regra, utilizado. Ler o Acórdão TCU nº 1.904/2007.
1/12= (1 mês não trabalhado/12 meses)</t>
        </r>
      </text>
    </comment>
    <comment ref="K90" authorId="0" shapeId="0">
      <text>
        <r>
          <rPr>
            <sz val="9"/>
            <color indexed="81"/>
            <rFont val="Segoe UI"/>
            <family val="2"/>
          </rPr>
          <t>Nota Técnica nº 2/2018/CGAC/CISET/SG-PR, fl. 6.
Item 73
Base de cálculo 
Total Parcial do Módulo 1 (Composição da Remuneração)
Cálculo
(5,55%) x (1/12) = 0,46% incide sobre a base de cálculo.
OBS:
5,55% = dado estatístico, em regra, utilizado. Ler o Acórdão TCU nº 1.904/2007.
1/12= (1 mês não trabalhado/12 meses)</t>
        </r>
      </text>
    </comment>
    <comment ref="K91" authorId="0" shapeId="0">
      <text>
        <r>
          <rPr>
            <sz val="9"/>
            <color indexed="81"/>
            <rFont val="Segoe UI"/>
            <family val="2"/>
          </rPr>
          <t>Nota Técnica nº 2/2018/CGAC/CISET/SG-PR, fl. 7.
Item 76
Base de cálculo
Total Parcial do Módulo 1 (Composição da Remuneração)
Cálculo
[(1/30)*7]/12 = 1,94% sobre a base de cálculo
OBS:
1 = remuneração integral
30 = número de dias no mês
7 = nº de dias de aviso prévio a que o empregado tem direito de se ausentar
12 = nº de meses no ano</t>
        </r>
      </text>
    </comment>
    <comment ref="K92" authorId="0" shapeId="0">
      <text>
        <r>
          <rPr>
            <sz val="9"/>
            <color indexed="81"/>
            <rFont val="Segoe UI"/>
            <family val="2"/>
          </rPr>
          <t>Nota Técnica nº 2/2018/CGAC/CISET/SG-PR, fl. 7.
Item 77
Base de cálculo
Total Parcial do Módulo 1 (Composição da Remuneração)
Cálculo
(% do Submódulo 2.2) x (% Aviso Prévio Trabalhado)= 0,71% incide sobre a base de cálculo.</t>
        </r>
      </text>
    </comment>
    <comment ref="K9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2/2018/CGAC/CISET/SG-PR, fl. 7.
Item 78
Base de cálculo
Total Parcial do Módulo 1 (Composição da Remuneração)
Cálculo
[0,08 x (0,4+0,1)] x [% Incidência dos Encargos do Submódulo 2.2] = 0,03 % incide sobre a base de cálculo
OBS:
(0,08) = Alíquota do FGTS
(0,40) = Valor da Multa do FGTS trabalhado
(0,10) = Contribuição Social sobre o FGTS
(% Incidência dos Encargos do Submódulo 2.2) = % do item E
</t>
        </r>
      </text>
    </comment>
    <comment ref="K100" authorId="0" shapeId="0">
      <text>
        <r>
          <rPr>
            <sz val="9"/>
            <color indexed="81"/>
            <rFont val="Segoe UI"/>
            <family val="2"/>
          </rPr>
          <t xml:space="preserve">Considerando que a partir do segundo ano de vigência contratual o "empregado folguista" substituirá o empregado residente a cada ano pelo período de 30 dias e que não haverá substituição referente ao quinto período aquisitivo, a Administração deverá:
a) apropriar, a título de 13º, férias e adicional de férias, apenas 1/12 do valor ao longo de cada ano e ratear esse custo ao longo de 12 meses para encontrar o valor mensal;
b) ao proceder a renovação contratual do quarto para o quinto ano, deve excluir da planilha de custo o valor provisionado.
Base de cálculo
Total Parcial do Módulo 1 (Composição da Remuneração)
IN nº 5/2017 e Nota Técnica nº 2/2018/CGAC/CISET/SG-PR, fl. 4.
8,33% = 13º
9,075% = Férias
3,025% = Abono de férias
Cálculo:
(8,33/100/12)*100 = 0,69%
(9,075/100/12)*100 = 0,76%
(3,025/100/12)*100 = 0,25%
0,69% + 0,76% + 0,25% = </t>
        </r>
        <r>
          <rPr>
            <b/>
            <sz val="9"/>
            <color indexed="81"/>
            <rFont val="Segoe UI"/>
            <family val="2"/>
          </rPr>
          <t>1,70%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10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10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10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105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Cálculo
{[(5/30)/12)]*100}=</t>
        </r>
        <r>
          <rPr>
            <b/>
            <sz val="9"/>
            <color indexed="81"/>
            <rFont val="Segoe UI"/>
            <family val="2"/>
          </rPr>
          <t>1,39%</t>
        </r>
        <r>
          <rPr>
            <sz val="9"/>
            <color indexed="81"/>
            <rFont val="Segoe UI"/>
            <family val="2"/>
          </rPr>
          <t xml:space="preserve"> incide sobre a base de cálculo
OBS:
5 = Média de faltas no ano
30 = dias no mês
12 = meses do ano
100 = porcentagem</t>
        </r>
      </text>
    </comment>
    <comment ref="K108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13" authorId="3" shapeId="0">
      <text>
        <r>
          <rPr>
            <sz val="10"/>
            <rFont val="Arial"/>
            <family val="2"/>
          </rPr>
          <t>Não se aplica</t>
        </r>
      </text>
    </comment>
    <comment ref="J119" authorId="3" shapeId="0">
      <text>
        <r>
          <rPr>
            <sz val="10"/>
            <rFont val="Arial"/>
            <family val="2"/>
          </rPr>
          <t>Não se aplica</t>
        </r>
      </text>
    </comment>
    <comment ref="J126" authorId="3" shapeId="0">
      <text>
        <r>
          <rPr>
            <sz val="10"/>
            <rFont val="Arial"/>
            <family val="2"/>
          </rPr>
          <t xml:space="preserve">Referência: CADTERC (www.cadterc.sp.gov.br) 
Os valores são apenas estimativos. A empresa deverá informar o valor unitário de cada item na aba "UNIFORMES".
CCT, Cláusula 44º.
</t>
        </r>
      </text>
    </comment>
    <comment ref="J127" authorId="3" shapeId="0">
      <text>
        <r>
          <rPr>
            <sz val="10"/>
            <rFont val="Arial"/>
            <family val="2"/>
          </rPr>
          <t>Referência: CADTERC (www.cadterc.sp.gov.br)
Os valores são apenas estimativos. A empresa deverá informar o valor unitário de cada item na aba "EQUIPAMENTOS".</t>
        </r>
      </text>
    </comment>
    <comment ref="J134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34" authorId="3" shapeId="0">
      <text>
        <r>
          <rPr>
            <sz val="10"/>
            <rFont val="Arial"/>
            <family val="2"/>
          </rPr>
          <t>Nota Técnica nº 2/2018/CGAC/CISET/SG-PR, fl. 13.
Base de cálculo
% incide sobre a Soma (Módulo 1+ Módulo 2+ Módulo 3+ Módulo 4+ Módulo 5)</t>
        </r>
      </text>
    </comment>
    <comment ref="J135" authorId="3" shapeId="0">
      <text>
        <r>
          <rPr>
            <sz val="10"/>
            <rFont val="Arial"/>
            <family val="2"/>
          </rPr>
          <t>O Caderno Técnico Vigilância 2017 MPOG na tabela da fl. 30 definiu o percentual de 6,79%.
A empresa poderá cotar o percentual de acordo com a sua realidade.</t>
        </r>
      </text>
    </comment>
    <comment ref="K135" authorId="2" shapeId="0">
      <text>
        <r>
          <rPr>
            <sz val="9"/>
            <color indexed="81"/>
            <rFont val="Segoe UI"/>
            <family val="2"/>
          </rPr>
          <t xml:space="preserve">Nota Técnica nº 2/2018/CGAC/CISET/SG-PR, fl. 13.
Base de cálculo
% incide sobre a Soma (Módulo 1+ Módulo 2+ Módulo 3+ Módulo 4+ Módulo 5) + Custo Indireto
</t>
        </r>
      </text>
    </comment>
    <comment ref="C136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J137" authorId="0" shapeId="0">
      <text>
        <r>
          <rPr>
            <sz val="9"/>
            <color indexed="81"/>
            <rFont val="Segoe UI"/>
            <family val="2"/>
          </rPr>
          <t>Lucro Presumido</t>
        </r>
      </text>
    </comment>
    <comment ref="K137" authorId="2" shapeId="0">
      <text>
        <r>
          <rPr>
            <sz val="9"/>
            <color indexed="81"/>
            <rFont val="Segoe UI"/>
            <family val="2"/>
          </rPr>
          <t xml:space="preserve">Nota Técnica nº 2/2018/CGAC/CISET/SG-PR, fl. 14.
Base de cálculo
% de cada um dos Tributos x [Σ (Módulo 1+ Módulo 2+ Módulo 3+ Módulo 4+ Módulo 5) + (Custo Indireto)+(Lucro)] ÷ (1-ΣTributos)
</t>
        </r>
      </text>
    </comment>
    <comment ref="J139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9" authorId="2" shapeId="0">
      <text>
        <r>
          <rPr>
            <sz val="9"/>
            <color indexed="81"/>
            <rFont val="Segoe UI"/>
            <family val="2"/>
          </rPr>
          <t xml:space="preserve">Nota Técnica nº 2/2018/CGAC/CISET/SG-PR, fl. 14.
Base de cálculo
% de cada um dos Tributos x [Σ (Módulo 1+ Módulo 2+ Módulo 3+ Módulo 4+ Módulo 5) + (Custo Indireto)+(Lucro)] ÷ (1-ΣTributos)
</t>
        </r>
      </text>
    </comment>
  </commentList>
</comments>
</file>

<file path=xl/sharedStrings.xml><?xml version="1.0" encoding="utf-8"?>
<sst xmlns="http://schemas.openxmlformats.org/spreadsheetml/2006/main" count="494" uniqueCount="191">
  <si>
    <t>Quantidade de Dias Trabalhados por Mês</t>
  </si>
  <si>
    <t>Salário Normativo da Categoria Profissional</t>
  </si>
  <si>
    <t>Composição da Remuneração</t>
  </si>
  <si>
    <t>Valor(R$)</t>
  </si>
  <si>
    <t>Benefícios Mensais e Diários</t>
  </si>
  <si>
    <t>Transporte</t>
  </si>
  <si>
    <t>Insumos Diversos</t>
  </si>
  <si>
    <t>Uniformes</t>
  </si>
  <si>
    <t>Equipamentos</t>
  </si>
  <si>
    <t>INSS</t>
  </si>
  <si>
    <t>INCRA</t>
  </si>
  <si>
    <t>FGTS</t>
  </si>
  <si>
    <t>TOTAL</t>
  </si>
  <si>
    <t>Afastamento Maternidade</t>
  </si>
  <si>
    <t>Provisão para Rescisão</t>
  </si>
  <si>
    <t>Aviso prévio indenizado</t>
  </si>
  <si>
    <t>Aviso prévio trabalhado</t>
  </si>
  <si>
    <t>Ausência por Acidente de trabalho</t>
  </si>
  <si>
    <t>Custos Indiretos, Tributos e Lucro</t>
  </si>
  <si>
    <t>Mão-de-obra vinculada à execução contratual (valor por empregado)</t>
  </si>
  <si>
    <t>UNIDADE</t>
  </si>
  <si>
    <t>Incidência do FGTS sobre aviso prévio indenizado</t>
  </si>
  <si>
    <t>DISCRIMINAÇÃO DOS SERVIÇOS (DADOS REFERENTES À CONTRATAÇÃO)</t>
  </si>
  <si>
    <t>Município/UF:</t>
  </si>
  <si>
    <t>Data de Apresentação da Proposta (dia/mês/ano):</t>
  </si>
  <si>
    <t>Ano do Acordo, Convenção ou Dissídio Coletivo:</t>
  </si>
  <si>
    <t>Número de meses da excecução contratual:</t>
  </si>
  <si>
    <t>1. MÓDULOS</t>
  </si>
  <si>
    <t>Mão de obra</t>
  </si>
  <si>
    <t>Mão de obra vinculada à execução contratual</t>
  </si>
  <si>
    <t>Dados para composição de custos refrentes a mão de obra</t>
  </si>
  <si>
    <t>Classificação Brasileira de Ocupações (CBO)</t>
  </si>
  <si>
    <t>Categoria profissional (vinculada à execução contratual)</t>
  </si>
  <si>
    <t>Data-Base da categoria (dia/mês/ano)</t>
  </si>
  <si>
    <t>A</t>
  </si>
  <si>
    <t>B</t>
  </si>
  <si>
    <t>C</t>
  </si>
  <si>
    <t>D</t>
  </si>
  <si>
    <t>E</t>
  </si>
  <si>
    <t>F</t>
  </si>
  <si>
    <t>G</t>
  </si>
  <si>
    <t>Módulo 1 - 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</si>
  <si>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</si>
  <si>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</si>
  <si>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</si>
  <si>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</si>
  <si>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</si>
  <si>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</si>
  <si>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>Adicional de Hora Extra no Feriado Trabalhado</t>
  </si>
  <si>
    <t xml:space="preserve">Total </t>
  </si>
  <si>
    <t>Módulo 2 - Encargos e Benefícios Anuais, Mensais e Diários</t>
  </si>
  <si>
    <t>Submódulo 2.1 - 13º (décimo terceiro) Salário, Férias e Adicional de Férias</t>
  </si>
  <si>
    <t xml:space="preserve">2.1 </t>
  </si>
  <si>
    <t>13º (décimo terceiro) Salário, Férias e Adicional de Férias</t>
  </si>
  <si>
    <t xml:space="preserve">2.2 </t>
  </si>
  <si>
    <t>GPS, FGTS e outras contribuições</t>
  </si>
  <si>
    <t>SAT</t>
  </si>
  <si>
    <t>H</t>
  </si>
  <si>
    <t xml:space="preserve">Submódulo 2.3 - Benefícios Mensais e Diários </t>
  </si>
  <si>
    <t>2.3</t>
  </si>
  <si>
    <t>Auxílio-Refeição/ Alimentação</t>
  </si>
  <si>
    <t>Quadro-Resumo do Módulo 2 - Encargos e Benefícios anuais, mensais e diários</t>
  </si>
  <si>
    <t>2.1</t>
  </si>
  <si>
    <t>2.2</t>
  </si>
  <si>
    <t xml:space="preserve"> Encargos e Benefícios anuais, mensais e diários</t>
  </si>
  <si>
    <t>Módulo 3 - Provisão para Rescisão</t>
  </si>
  <si>
    <t>Incidência dos encargos do submódulo 2.2 sobre o Aviso Prévio Trabalhado</t>
  </si>
  <si>
    <t>Módulo 4 - Custo de Reposição do Profissional Ausente</t>
  </si>
  <si>
    <t>Submódulo 4.1 - Ausências Legais</t>
  </si>
  <si>
    <t>4.1</t>
  </si>
  <si>
    <t xml:space="preserve"> Ausências Legais</t>
  </si>
  <si>
    <t>Ausências Legais</t>
  </si>
  <si>
    <t>Licença-Paternidade</t>
  </si>
  <si>
    <t>Submódulo 4.2 - Intrajornada</t>
  </si>
  <si>
    <t>Intrajornada</t>
  </si>
  <si>
    <t>4.2</t>
  </si>
  <si>
    <t>Intervalo para repouso ou alimentação</t>
  </si>
  <si>
    <t>Quadro-Resumo do Módulo 4 - Custo de Reposição do Profissional Ausente</t>
  </si>
  <si>
    <t>Módulo 5 - Insumos Diversos</t>
  </si>
  <si>
    <t>Módulo 6 - Custos Indiretos, Tributos e Lucro</t>
  </si>
  <si>
    <t>Custos Indiretos</t>
  </si>
  <si>
    <t>Lucro</t>
  </si>
  <si>
    <t>Tributos</t>
  </si>
  <si>
    <t>C.2) Tributos Estaduais (especificar)</t>
  </si>
  <si>
    <t>2. QUADRO-RESUMO DO CUSTO DO EMPREGADO</t>
  </si>
  <si>
    <t>Subtotal (A+B+C+D+E)</t>
  </si>
  <si>
    <t>Valor Total por Empregado</t>
  </si>
  <si>
    <t>Tipo de Serviço (mesmo serviço com características distintas)</t>
  </si>
  <si>
    <t xml:space="preserve">Valor da cesta básica </t>
  </si>
  <si>
    <t>Submódulo 2.2 - Encargos Previdenciários (GPS), Fundo de Garantia por Tempo de Seviço (FGTS) e outras contribuições</t>
  </si>
  <si>
    <t>Percentual    (%)</t>
  </si>
  <si>
    <t>Valor unitário da tarifa de transporte</t>
  </si>
  <si>
    <t>13º (décimo terceiro) Salário</t>
  </si>
  <si>
    <t>Percentual           (%)</t>
  </si>
  <si>
    <t>*Itens não aplicáveis a Optantes do SIMPLES</t>
  </si>
  <si>
    <t>*Salário Educação</t>
  </si>
  <si>
    <t>*SESC ou SESI</t>
  </si>
  <si>
    <t>*SENAI - SENAC</t>
  </si>
  <si>
    <t>*SEBARE</t>
  </si>
  <si>
    <t>Multa do FGTS e contribuição social sobre o Aviso Prévio Trabalhado</t>
  </si>
  <si>
    <t>Férias e Adicional de Férias</t>
  </si>
  <si>
    <t>Multa do FGTS e contribuição social sobre o Aviso Prévio Indenizado</t>
  </si>
  <si>
    <t>Indidência dos Encargos do Submódulo 2.2 sobre as ausências legais</t>
  </si>
  <si>
    <t>Serviço de Vigilância Armada 12X36</t>
  </si>
  <si>
    <t>5173-30</t>
  </si>
  <si>
    <t>Turno de Trabalho</t>
  </si>
  <si>
    <t>Valor do auxílio alimentação / dia</t>
  </si>
  <si>
    <t>Outros (Especificar)</t>
  </si>
  <si>
    <t>19:00h - 07:00h</t>
  </si>
  <si>
    <t xml:space="preserve">Planilha de uniformes </t>
  </si>
  <si>
    <t>UNIFORME VIGILANTE– ANUAL</t>
  </si>
  <si>
    <t>R$ (UN.)</t>
  </si>
  <si>
    <t>R$</t>
  </si>
  <si>
    <t>Crachá</t>
  </si>
  <si>
    <t>Unid.</t>
  </si>
  <si>
    <t>Calça</t>
  </si>
  <si>
    <t>Meias</t>
  </si>
  <si>
    <t>Capa de chuva</t>
  </si>
  <si>
    <t>Cinto com coldre e baleiro</t>
  </si>
  <si>
    <t>Apito</t>
  </si>
  <si>
    <t xml:space="preserve">QUANTIDADE DE PROFISSIONAIS A ATRIBUIR </t>
  </si>
  <si>
    <t>QUANTIDADE DE MESES</t>
  </si>
  <si>
    <t>TOTAL MENSAL DOS UNIFORMES</t>
  </si>
  <si>
    <t>Planilha Auxiliar - Equipamentos / Materiais (Depreciação e Manutenção)</t>
  </si>
  <si>
    <t>Materiais e Equipamentos</t>
  </si>
  <si>
    <t>QUANTIDADE
ESTIMADA</t>
  </si>
  <si>
    <t>VALOR
UNITÁRIO</t>
  </si>
  <si>
    <t>VALOR
TOTAL</t>
  </si>
  <si>
    <t>Revolver  calibre 38</t>
  </si>
  <si>
    <t>Munição calibre 38</t>
  </si>
  <si>
    <t>Cassetete</t>
  </si>
  <si>
    <t>TOTAL ANUAL DOS EQUIPAMENTOS</t>
  </si>
  <si>
    <t xml:space="preserve">10% VALOR TOTAL ANUAL – RELATIVOS A MANUTENÇÃO </t>
  </si>
  <si>
    <t>20% VALOR TOTAL ANUAL – RELATIVOS A DEPRECIAÇÃO</t>
  </si>
  <si>
    <t>VALOR TOTAL ANUAL (MANUTENÇÃO + DEPRECIAÇÃO)</t>
  </si>
  <si>
    <t>VALOR TOTAL MENSAL DOS EQUIPAMENTOS</t>
  </si>
  <si>
    <t xml:space="preserve">QUANTIDADE DE PROFISSIONAIS NO CONTRATO </t>
  </si>
  <si>
    <t>TOTAL MENSAL DOS EQUIPAMENTOS/MATERIAIS POR PROFISSIONAL/MÊS</t>
  </si>
  <si>
    <t>OBS:* Utilizado 60 meses como média para todos equipamentos, para fins de estimativa. A licitante fará sua proposta, com base nas suas informações, podendo variar os valores</t>
  </si>
  <si>
    <t>TOTAL PARCIAL</t>
  </si>
  <si>
    <t>Outros (Intervalo Intrajornada)</t>
  </si>
  <si>
    <t>Valor Total por Posto</t>
  </si>
  <si>
    <t>C.3) Tributos Municipais (ISS)</t>
  </si>
  <si>
    <t>Camisa de mangas curtas</t>
  </si>
  <si>
    <t>Cinto de nylon</t>
  </si>
  <si>
    <t>Par de coturno</t>
  </si>
  <si>
    <t>Quepe ou boné com emblema</t>
  </si>
  <si>
    <t>Jaqueta de frio ou japona</t>
  </si>
  <si>
    <t>Guarda-chuva</t>
  </si>
  <si>
    <t>Distintivo tipo broche</t>
  </si>
  <si>
    <t>Livro de ocorrência</t>
  </si>
  <si>
    <t>Colete à prova de bala</t>
  </si>
  <si>
    <t>Porta cassetete</t>
  </si>
  <si>
    <t>Lanterna de 3 (três) pilhas ou sistema de qualidade superior</t>
  </si>
  <si>
    <t>Pilhas para lanterna ou alimentação para o sistema adotado</t>
  </si>
  <si>
    <t>NATAL/RN</t>
  </si>
  <si>
    <t>Vigilante</t>
  </si>
  <si>
    <t>07:00h - 19:00h</t>
  </si>
  <si>
    <t>Ausência por Doença</t>
  </si>
  <si>
    <t>*INCRA</t>
  </si>
  <si>
    <t>Número de Registro no MTE</t>
  </si>
  <si>
    <t>Férias, Décimo Terceiro e Adicional de Férias</t>
  </si>
  <si>
    <t>Incidência dos Encargos do Submódulo 2.2 sobre as ausências legais</t>
  </si>
  <si>
    <t xml:space="preserve">Continuação do ANEXO III - PLANILHA DE CUSTOS E FORMAÇÃO DE PREÇOS                                                   </t>
  </si>
  <si>
    <t>QUANTIDADE ANUAL DOS UNIFORMES (CONJUNTOS)</t>
  </si>
  <si>
    <t>QTDE. ESTIMADA POR ANO</t>
  </si>
  <si>
    <t>GRUPO</t>
  </si>
  <si>
    <t>ITEM</t>
  </si>
  <si>
    <t>DESCRIÇÃO/ESPECIFICAÇÃO</t>
  </si>
  <si>
    <t>01 (um) posto de vigilância armada, 12 (doze)
horas DIURNAS, de segunda-feira a domingo,
envolvendo 2 (dois) vigilantes, em regime de
escala de 12 x 36 horas.</t>
  </si>
  <si>
    <t>01 (um) posto de vigilância armada, 12 (doze)
horas NOTURNAS, de segunda-feira a
domingo, envolvendo 2 (dois) vigilantes, em
regime de escala de 12 x 36 horas.</t>
  </si>
  <si>
    <t>ANUAL (12 meses)</t>
  </si>
  <si>
    <t>VALORES</t>
  </si>
  <si>
    <t>MENSAL</t>
  </si>
  <si>
    <t>VALOR TOTAL ESTIMADO DA CONTRATAÇÃO:</t>
  </si>
  <si>
    <t xml:space="preserve">PLANILHA DE CUSTOS E FORMAÇÃO DE PREÇOS                                                   </t>
  </si>
  <si>
    <t>C.1) Tributos Federais (PIS = 0,67% e COFINS = 3,09%)</t>
  </si>
  <si>
    <t xml:space="preserve">Outros (Especificar) seguro de vida </t>
  </si>
  <si>
    <t xml:space="preserve">Outros (especificar) </t>
  </si>
  <si>
    <t>C.1) Tributos Federais (PIS = 0,,67% e COFINS = 3,09%) SIMPLES NACIONAL</t>
  </si>
  <si>
    <t>Adcional de Assiduidade</t>
  </si>
  <si>
    <t>RN000088/2023</t>
  </si>
  <si>
    <t>Benefício Social</t>
  </si>
  <si>
    <r>
      <t xml:space="preserve">Nº Processo: 00091.006371/2023-28 - </t>
    </r>
    <r>
      <rPr>
        <b/>
        <sz val="11"/>
        <rFont val="Arial"/>
        <family val="2"/>
      </rPr>
      <t>POSTO DIURNO</t>
    </r>
  </si>
  <si>
    <t>Pregão Eletrônico nº _______</t>
  </si>
  <si>
    <t>Dia _______ às ______horas</t>
  </si>
  <si>
    <t>Serviço de Vigilância para a SERN</t>
  </si>
  <si>
    <t>Descrição do serviço:</t>
  </si>
  <si>
    <t xml:space="preserve">Nº Processo: 00091.006371/2023-28 </t>
  </si>
  <si>
    <t>Descrição do serviço: Serviço de Vigilância para a SERN</t>
  </si>
  <si>
    <t>Natal/RN , 26 de Junho de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</si>
</sst>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164" formatCode="&quot; R$ &quot;#,##0.00\ ;&quot; R$ (&quot;#,##0.00\);&quot; R$ -&quot;#\ ;@\ "/>
    <numFmt numFmtId="165" formatCode="#,##0.00\ ;&quot; (&quot;#,##0.00\);&quot; -&quot;#\ ;@\ "/>
    <numFmt numFmtId="166" formatCode="d/m/yyyy"/>
    <numFmt numFmtId="167" formatCode="#,##0.00\ ;\(#,##0.00\)"/>
    <numFmt numFmtId="168" formatCode="0.000%"/>
  </numFmts>
  <fonts count="20">
    <font>
      <sz val="10"/>
      <name val="Arial"/>
      <family val="2"/>
    </font>
    <font>
      <sz val="10"/>
      <name val="Arial"/>
      <family val="2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20"/>
      <name val="Arial"/>
      <family val="2"/>
    </font>
    <font>
      <sz val="10"/>
      <name val="Arial"/>
      <family val="2"/>
    </font>
    <font>
      <sz val="9"/>
      <color indexed="81"/>
      <name val="Segoe UI"/>
      <family val="2"/>
    </font>
    <font>
      <b/>
      <sz val="12"/>
      <name val="Arial"/>
      <family val="2"/>
    </font>
    <font>
      <b/>
      <sz val="9"/>
      <color indexed="81"/>
      <name val="Segoe UI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0"/>
      <color rgb="FF7030A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1">
    <xf numFmtId="0" fontId="0" fillId="0" borderId="0"/>
    <xf numFmtId="44" fontId="1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0" fontId="3" fillId="0" borderId="0"/>
    <xf numFmtId="0" fontId="9" fillId="0" borderId="0"/>
    <xf numFmtId="9" fontId="9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4" fillId="0" borderId="1" applyAlignment="0" applyProtection="0"/>
    <xf numFmtId="0" fontId="5" fillId="0" borderId="0" applyNumberFormat="0" applyFill="0" applyBorder="0" applyAlignment="0" applyProtection="0"/>
    <xf numFmtId="0" fontId="4" fillId="0" borderId="1" applyNumberFormat="0" applyFill="0" applyAlignment="0" applyProtection="0"/>
    <xf numFmtId="165" fontId="9" fillId="0" borderId="0" applyFill="0" applyBorder="0" applyAlignment="0" applyProtection="0"/>
  </cellStyleXfs>
  <cellXfs count="269">
    <xf numFmtId="0" fontId="0" fillId="0" borderId="0" xfId="0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167" fontId="6" fillId="2" borderId="0" xfId="0" applyNumberFormat="1" applyFont="1" applyFill="1" applyAlignment="1" applyProtection="1">
      <alignment vertical="center"/>
    </xf>
    <xf numFmtId="0" fontId="7" fillId="2" borderId="0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Alignment="1" applyProtection="1">
      <alignment vertical="center"/>
    </xf>
    <xf numFmtId="0" fontId="0" fillId="2" borderId="2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0" fillId="2" borderId="2" xfId="0" applyFont="1" applyFill="1" applyBorder="1" applyAlignment="1" applyProtection="1">
      <alignment vertical="center"/>
    </xf>
    <xf numFmtId="167" fontId="0" fillId="2" borderId="2" xfId="0" applyNumberFormat="1" applyFont="1" applyFill="1" applyBorder="1" applyAlignment="1" applyProtection="1">
      <alignment vertical="center"/>
    </xf>
    <xf numFmtId="167" fontId="0" fillId="2" borderId="0" xfId="0" applyNumberFormat="1" applyFont="1" applyFill="1" applyAlignment="1" applyProtection="1">
      <alignment vertical="center"/>
    </xf>
    <xf numFmtId="167" fontId="7" fillId="2" borderId="0" xfId="0" applyNumberFormat="1" applyFont="1" applyFill="1" applyAlignment="1" applyProtection="1">
      <alignment vertical="center"/>
    </xf>
    <xf numFmtId="167" fontId="0" fillId="2" borderId="2" xfId="0" applyNumberFormat="1" applyFont="1" applyFill="1" applyBorder="1" applyAlignment="1" applyProtection="1">
      <alignment horizontal="center" vertical="center"/>
    </xf>
    <xf numFmtId="167" fontId="7" fillId="2" borderId="2" xfId="0" applyNumberFormat="1" applyFont="1" applyFill="1" applyBorder="1" applyAlignment="1" applyProtection="1">
      <alignment horizontal="center" vertical="top" wrapText="1"/>
    </xf>
    <xf numFmtId="0" fontId="0" fillId="2" borderId="2" xfId="0" applyFont="1" applyFill="1" applyBorder="1" applyAlignment="1" applyProtection="1">
      <alignment horizontal="center" vertical="center"/>
      <protection locked="0"/>
    </xf>
    <xf numFmtId="2" fontId="6" fillId="2" borderId="0" xfId="0" applyNumberFormat="1" applyFont="1" applyFill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9" fontId="9" fillId="2" borderId="0" xfId="8" applyFill="1" applyAlignment="1" applyProtection="1">
      <alignment vertical="center"/>
    </xf>
    <xf numFmtId="0" fontId="7" fillId="0" borderId="2" xfId="0" applyFont="1" applyFill="1" applyBorder="1" applyAlignment="1" applyProtection="1">
      <alignment horizontal="center" vertical="center"/>
    </xf>
    <xf numFmtId="167" fontId="0" fillId="0" borderId="2" xfId="0" applyNumberFormat="1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 applyProtection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 applyProtection="1">
      <alignment vertical="center"/>
      <protection locked="0"/>
    </xf>
    <xf numFmtId="10" fontId="0" fillId="2" borderId="2" xfId="0" applyNumberFormat="1" applyFont="1" applyFill="1" applyBorder="1" applyAlignment="1" applyProtection="1">
      <alignment horizontal="center" vertical="center"/>
    </xf>
    <xf numFmtId="10" fontId="8" fillId="2" borderId="2" xfId="0" applyNumberFormat="1" applyFont="1" applyFill="1" applyBorder="1" applyAlignment="1" applyProtection="1">
      <alignment horizontal="center" vertical="center"/>
    </xf>
    <xf numFmtId="10" fontId="7" fillId="2" borderId="2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0" fillId="0" borderId="0" xfId="0" applyNumberFormat="1"/>
    <xf numFmtId="0" fontId="0" fillId="0" borderId="0" xfId="0" applyBorder="1"/>
    <xf numFmtId="0" fontId="7" fillId="2" borderId="0" xfId="0" applyFont="1" applyFill="1" applyBorder="1" applyAlignment="1" applyProtection="1">
      <alignment horizontal="center" vertical="center"/>
    </xf>
    <xf numFmtId="10" fontId="0" fillId="2" borderId="6" xfId="0" applyNumberFormat="1" applyFont="1" applyFill="1" applyBorder="1" applyAlignment="1" applyProtection="1">
      <alignment horizontal="center" vertical="center"/>
    </xf>
    <xf numFmtId="10" fontId="0" fillId="2" borderId="7" xfId="0" applyNumberFormat="1" applyFont="1" applyFill="1" applyBorder="1" applyAlignment="1" applyProtection="1">
      <alignment horizontal="center" vertical="center"/>
    </xf>
    <xf numFmtId="10" fontId="7" fillId="2" borderId="7" xfId="0" applyNumberFormat="1" applyFont="1" applyFill="1" applyBorder="1" applyAlignment="1" applyProtection="1">
      <alignment horizontal="center" vertical="center"/>
    </xf>
    <xf numFmtId="10" fontId="0" fillId="2" borderId="8" xfId="0" applyNumberFormat="1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0" fontId="0" fillId="0" borderId="2" xfId="0" applyNumberFormat="1" applyBorder="1" applyAlignment="1">
      <alignment horizontal="center"/>
    </xf>
    <xf numFmtId="10" fontId="0" fillId="0" borderId="2" xfId="0" applyNumberFormat="1" applyBorder="1" applyAlignment="1">
      <alignment horizontal="center" vertical="center"/>
    </xf>
    <xf numFmtId="168" fontId="0" fillId="0" borderId="2" xfId="0" applyNumberFormat="1" applyBorder="1" applyAlignment="1">
      <alignment horizontal="center" vertical="center"/>
    </xf>
    <xf numFmtId="10" fontId="7" fillId="0" borderId="2" xfId="0" applyNumberFormat="1" applyFont="1" applyBorder="1" applyAlignment="1">
      <alignment horizontal="center"/>
    </xf>
    <xf numFmtId="10" fontId="7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justify" vertical="center"/>
    </xf>
    <xf numFmtId="0" fontId="0" fillId="0" borderId="2" xfId="0" applyFont="1" applyBorder="1" applyAlignment="1">
      <alignment horizontal="center" vertical="center" wrapText="1"/>
    </xf>
    <xf numFmtId="0" fontId="15" fillId="0" borderId="0" xfId="0" applyFont="1"/>
    <xf numFmtId="10" fontId="16" fillId="2" borderId="2" xfId="0" applyNumberFormat="1" applyFont="1" applyFill="1" applyBorder="1" applyAlignment="1" applyProtection="1">
      <alignment horizontal="center" vertical="center"/>
    </xf>
    <xf numFmtId="165" fontId="9" fillId="0" borderId="0" xfId="20"/>
    <xf numFmtId="10" fontId="0" fillId="0" borderId="2" xfId="0" applyNumberFormat="1" applyFill="1" applyBorder="1" applyAlignment="1">
      <alignment horizontal="center" vertical="center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165" fontId="9" fillId="0" borderId="2" xfId="20" applyFill="1" applyBorder="1" applyAlignment="1">
      <alignment horizontal="center" vertical="center"/>
    </xf>
    <xf numFmtId="44" fontId="1" fillId="0" borderId="2" xfId="1" applyBorder="1" applyAlignment="1">
      <alignment horizontal="center" vertical="center" wrapText="1"/>
    </xf>
    <xf numFmtId="44" fontId="1" fillId="0" borderId="2" xfId="1" applyBorder="1" applyAlignment="1">
      <alignment horizontal="center" vertical="center"/>
    </xf>
    <xf numFmtId="44" fontId="7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167" fontId="0" fillId="0" borderId="0" xfId="0" applyNumberFormat="1"/>
    <xf numFmtId="44" fontId="1" fillId="0" borderId="2" xfId="1" applyBorder="1" applyAlignment="1">
      <alignment vertical="center" wrapText="1"/>
    </xf>
    <xf numFmtId="44" fontId="0" fillId="0" borderId="2" xfId="0" applyNumberFormat="1" applyBorder="1" applyAlignment="1">
      <alignment horizontal="center" vertical="center" wrapText="1"/>
    </xf>
    <xf numFmtId="44" fontId="0" fillId="0" borderId="2" xfId="0" applyNumberFormat="1" applyBorder="1"/>
    <xf numFmtId="44" fontId="1" fillId="0" borderId="0" xfId="1"/>
    <xf numFmtId="0" fontId="0" fillId="0" borderId="0" xfId="0" applyAlignment="1">
      <alignment vertical="center"/>
    </xf>
    <xf numFmtId="0" fontId="17" fillId="0" borderId="0" xfId="0" applyFont="1"/>
    <xf numFmtId="0" fontId="19" fillId="0" borderId="0" xfId="0" applyFont="1"/>
    <xf numFmtId="0" fontId="0" fillId="4" borderId="2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2" xfId="0" applyFont="1" applyFill="1" applyBorder="1" applyAlignment="1" applyProtection="1">
      <alignment horizontal="center" vertical="center"/>
      <protection locked="0"/>
    </xf>
    <xf numFmtId="10" fontId="0" fillId="5" borderId="2" xfId="0" applyNumberFormat="1" applyFill="1" applyBorder="1" applyAlignment="1">
      <alignment horizontal="center"/>
    </xf>
    <xf numFmtId="0" fontId="0" fillId="4" borderId="2" xfId="0" applyFont="1" applyFill="1" applyBorder="1" applyAlignment="1" applyProtection="1">
      <alignment horizontal="center" vertical="center"/>
    </xf>
    <xf numFmtId="10" fontId="0" fillId="5" borderId="2" xfId="0" applyNumberFormat="1" applyFill="1" applyBorder="1" applyAlignment="1">
      <alignment horizontal="center" vertical="center"/>
    </xf>
    <xf numFmtId="0" fontId="0" fillId="5" borderId="0" xfId="0" applyFill="1"/>
    <xf numFmtId="167" fontId="0" fillId="0" borderId="2" xfId="0" applyNumberFormat="1" applyFont="1" applyFill="1" applyBorder="1" applyAlignment="1" applyProtection="1">
      <alignment horizontal="left" vertical="top" wrapText="1"/>
    </xf>
    <xf numFmtId="2" fontId="0" fillId="2" borderId="2" xfId="0" applyNumberFormat="1" applyFont="1" applyFill="1" applyBorder="1" applyAlignment="1" applyProtection="1">
      <alignment horizontal="center" vertical="center"/>
    </xf>
    <xf numFmtId="167" fontId="7" fillId="2" borderId="2" xfId="0" applyNumberFormat="1" applyFont="1" applyFill="1" applyBorder="1" applyAlignment="1" applyProtection="1">
      <alignment horizontal="center" vertical="center"/>
    </xf>
    <xf numFmtId="167" fontId="7" fillId="2" borderId="3" xfId="0" applyNumberFormat="1" applyFont="1" applyFill="1" applyBorder="1" applyAlignment="1" applyProtection="1">
      <alignment horizontal="center" vertical="center"/>
    </xf>
    <xf numFmtId="167" fontId="7" fillId="2" borderId="9" xfId="0" applyNumberFormat="1" applyFont="1" applyFill="1" applyBorder="1" applyAlignment="1" applyProtection="1">
      <alignment horizontal="center" vertical="center"/>
    </xf>
    <xf numFmtId="167" fontId="7" fillId="2" borderId="8" xfId="0" applyNumberFormat="1" applyFont="1" applyFill="1" applyBorder="1" applyAlignment="1" applyProtection="1">
      <alignment horizontal="center" vertical="center"/>
    </xf>
    <xf numFmtId="4" fontId="0" fillId="2" borderId="2" xfId="0" applyNumberFormat="1" applyFont="1" applyFill="1" applyBorder="1" applyAlignment="1" applyProtection="1">
      <alignment horizontal="center" vertical="center"/>
    </xf>
    <xf numFmtId="167" fontId="7" fillId="2" borderId="2" xfId="0" applyNumberFormat="1" applyFont="1" applyFill="1" applyBorder="1" applyAlignment="1" applyProtection="1">
      <alignment horizontal="center" vertical="top" wrapText="1"/>
    </xf>
    <xf numFmtId="2" fontId="7" fillId="2" borderId="2" xfId="0" applyNumberFormat="1" applyFont="1" applyFill="1" applyBorder="1" applyAlignment="1" applyProtection="1">
      <alignment horizontal="center" vertical="center"/>
    </xf>
    <xf numFmtId="4" fontId="7" fillId="2" borderId="2" xfId="0" applyNumberFormat="1" applyFont="1" applyFill="1" applyBorder="1" applyAlignment="1" applyProtection="1">
      <alignment horizontal="center" vertical="center"/>
    </xf>
    <xf numFmtId="2" fontId="0" fillId="2" borderId="3" xfId="0" applyNumberFormat="1" applyFont="1" applyFill="1" applyBorder="1" applyAlignment="1" applyProtection="1">
      <alignment horizontal="center" vertical="center"/>
    </xf>
    <xf numFmtId="2" fontId="0" fillId="2" borderId="8" xfId="0" applyNumberFormat="1" applyFont="1" applyFill="1" applyBorder="1" applyAlignment="1" applyProtection="1">
      <alignment horizontal="center" vertical="center"/>
    </xf>
    <xf numFmtId="2" fontId="7" fillId="2" borderId="3" xfId="0" applyNumberFormat="1" applyFont="1" applyFill="1" applyBorder="1" applyAlignment="1" applyProtection="1">
      <alignment horizontal="center" vertical="center"/>
    </xf>
    <xf numFmtId="2" fontId="7" fillId="2" borderId="8" xfId="0" applyNumberFormat="1" applyFont="1" applyFill="1" applyBorder="1" applyAlignment="1" applyProtection="1">
      <alignment horizontal="center" vertical="center"/>
    </xf>
    <xf numFmtId="167" fontId="7" fillId="2" borderId="2" xfId="0" applyNumberFormat="1" applyFont="1" applyFill="1" applyBorder="1" applyAlignment="1" applyProtection="1">
      <alignment horizontal="left" vertical="top" wrapText="1"/>
    </xf>
    <xf numFmtId="167" fontId="7" fillId="2" borderId="2" xfId="0" applyNumberFormat="1" applyFont="1" applyFill="1" applyBorder="1" applyAlignment="1" applyProtection="1">
      <alignment horizontal="left" vertical="center" wrapText="1"/>
    </xf>
    <xf numFmtId="167" fontId="7" fillId="2" borderId="3" xfId="0" applyNumberFormat="1" applyFont="1" applyFill="1" applyBorder="1" applyAlignment="1" applyProtection="1">
      <alignment horizontal="center" vertical="top" wrapText="1"/>
    </xf>
    <xf numFmtId="167" fontId="7" fillId="2" borderId="8" xfId="0" applyNumberFormat="1" applyFont="1" applyFill="1" applyBorder="1" applyAlignment="1" applyProtection="1">
      <alignment horizontal="center" vertical="top" wrapText="1"/>
    </xf>
    <xf numFmtId="2" fontId="0" fillId="2" borderId="12" xfId="0" applyNumberFormat="1" applyFont="1" applyFill="1" applyBorder="1" applyAlignment="1" applyProtection="1">
      <alignment horizontal="center" vertical="center"/>
    </xf>
    <xf numFmtId="167" fontId="0" fillId="0" borderId="13" xfId="0" applyNumberFormat="1" applyFont="1" applyFill="1" applyBorder="1" applyAlignment="1" applyProtection="1">
      <alignment horizontal="left" vertical="top" wrapText="1"/>
    </xf>
    <xf numFmtId="167" fontId="7" fillId="0" borderId="3" xfId="0" applyNumberFormat="1" applyFont="1" applyFill="1" applyBorder="1" applyAlignment="1" applyProtection="1">
      <alignment horizontal="left" vertical="center" wrapText="1"/>
    </xf>
    <xf numFmtId="167" fontId="7" fillId="0" borderId="9" xfId="0" applyNumberFormat="1" applyFont="1" applyFill="1" applyBorder="1" applyAlignment="1" applyProtection="1">
      <alignment horizontal="left" vertical="center" wrapText="1"/>
    </xf>
    <xf numFmtId="167" fontId="7" fillId="0" borderId="8" xfId="0" applyNumberFormat="1" applyFont="1" applyFill="1" applyBorder="1" applyAlignment="1" applyProtection="1">
      <alignment horizontal="left" vertical="center" wrapText="1"/>
    </xf>
    <xf numFmtId="0" fontId="7" fillId="2" borderId="2" xfId="0" applyFont="1" applyFill="1" applyBorder="1" applyAlignment="1" applyProtection="1">
      <alignment horizontal="left" vertical="center"/>
      <protection locked="0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167" fontId="0" fillId="2" borderId="8" xfId="0" applyNumberFormat="1" applyFont="1" applyFill="1" applyBorder="1" applyAlignment="1" applyProtection="1">
      <alignment horizontal="center" vertical="center"/>
      <protection locked="0"/>
    </xf>
    <xf numFmtId="167" fontId="0" fillId="2" borderId="2" xfId="0" applyNumberFormat="1" applyFont="1" applyFill="1" applyBorder="1" applyAlignment="1" applyProtection="1">
      <alignment horizontal="center" vertical="center"/>
      <protection locked="0"/>
    </xf>
    <xf numFmtId="167" fontId="0" fillId="0" borderId="9" xfId="0" applyNumberFormat="1" applyFont="1" applyFill="1" applyBorder="1" applyAlignment="1" applyProtection="1">
      <alignment horizontal="center" vertical="center"/>
      <protection locked="0"/>
    </xf>
    <xf numFmtId="167" fontId="0" fillId="0" borderId="8" xfId="0" applyNumberFormat="1" applyFont="1" applyFill="1" applyBorder="1" applyAlignment="1" applyProtection="1">
      <alignment horizontal="center" vertical="center"/>
      <protection locked="0"/>
    </xf>
    <xf numFmtId="167" fontId="7" fillId="2" borderId="8" xfId="0" applyNumberFormat="1" applyFont="1" applyFill="1" applyBorder="1" applyAlignment="1" applyProtection="1">
      <alignment horizontal="center" vertical="center"/>
      <protection locked="0"/>
    </xf>
    <xf numFmtId="167" fontId="7" fillId="2" borderId="2" xfId="0" applyNumberFormat="1" applyFont="1" applyFill="1" applyBorder="1" applyAlignment="1" applyProtection="1">
      <alignment horizontal="center" vertical="center"/>
      <protection locked="0"/>
    </xf>
    <xf numFmtId="2" fontId="17" fillId="2" borderId="2" xfId="0" applyNumberFormat="1" applyFont="1" applyFill="1" applyBorder="1" applyAlignment="1" applyProtection="1">
      <alignment horizontal="center" vertical="center"/>
    </xf>
    <xf numFmtId="167" fontId="7" fillId="0" borderId="2" xfId="0" applyNumberFormat="1" applyFont="1" applyFill="1" applyBorder="1" applyAlignment="1" applyProtection="1">
      <alignment horizontal="center" vertical="top" wrapText="1"/>
    </xf>
    <xf numFmtId="2" fontId="18" fillId="2" borderId="2" xfId="0" applyNumberFormat="1" applyFont="1" applyFill="1" applyBorder="1" applyAlignment="1" applyProtection="1">
      <alignment horizontal="center" vertical="center"/>
    </xf>
    <xf numFmtId="167" fontId="15" fillId="0" borderId="0" xfId="0" applyNumberFormat="1" applyFont="1" applyFill="1" applyBorder="1" applyAlignment="1" applyProtection="1">
      <alignment horizontal="left" vertical="top" wrapText="1"/>
    </xf>
    <xf numFmtId="2" fontId="15" fillId="0" borderId="0" xfId="0" applyNumberFormat="1" applyFont="1" applyFill="1" applyBorder="1" applyAlignment="1" applyProtection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167" fontId="7" fillId="2" borderId="0" xfId="0" applyNumberFormat="1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left" vertical="center" wrapText="1"/>
    </xf>
    <xf numFmtId="0" fontId="7" fillId="2" borderId="2" xfId="0" applyFont="1" applyFill="1" applyBorder="1" applyAlignment="1" applyProtection="1">
      <alignment horizontal="center" vertical="top" wrapText="1"/>
    </xf>
    <xf numFmtId="167" fontId="0" fillId="2" borderId="2" xfId="0" applyNumberFormat="1" applyFont="1" applyFill="1" applyBorder="1" applyAlignment="1" applyProtection="1">
      <alignment horizontal="left" vertical="top" wrapText="1"/>
    </xf>
    <xf numFmtId="0" fontId="7" fillId="2" borderId="2" xfId="0" applyFont="1" applyFill="1" applyBorder="1" applyAlignment="1" applyProtection="1">
      <alignment horizontal="left" vertical="center"/>
    </xf>
    <xf numFmtId="2" fontId="0" fillId="0" borderId="3" xfId="0" applyNumberFormat="1" applyFont="1" applyFill="1" applyBorder="1" applyAlignment="1" applyProtection="1">
      <alignment horizontal="center" vertical="center"/>
    </xf>
    <xf numFmtId="2" fontId="0" fillId="0" borderId="8" xfId="0" applyNumberFormat="1" applyFont="1" applyFill="1" applyBorder="1" applyAlignment="1" applyProtection="1">
      <alignment horizontal="center" vertical="center"/>
    </xf>
    <xf numFmtId="167" fontId="0" fillId="0" borderId="3" xfId="0" applyNumberFormat="1" applyFont="1" applyFill="1" applyBorder="1" applyAlignment="1" applyProtection="1">
      <alignment horizontal="center" vertical="center" wrapText="1"/>
    </xf>
    <xf numFmtId="167" fontId="0" fillId="0" borderId="9" xfId="0" applyNumberFormat="1" applyFont="1" applyFill="1" applyBorder="1" applyAlignment="1" applyProtection="1">
      <alignment horizontal="center" vertical="center" wrapText="1"/>
    </xf>
    <xf numFmtId="167" fontId="0" fillId="0" borderId="8" xfId="0" applyNumberFormat="1" applyFont="1" applyFill="1" applyBorder="1" applyAlignment="1" applyProtection="1">
      <alignment horizontal="center" vertical="center" wrapText="1"/>
    </xf>
    <xf numFmtId="2" fontId="7" fillId="0" borderId="3" xfId="0" applyNumberFormat="1" applyFont="1" applyFill="1" applyBorder="1" applyAlignment="1" applyProtection="1">
      <alignment horizontal="center" vertical="center"/>
    </xf>
    <xf numFmtId="2" fontId="7" fillId="0" borderId="8" xfId="0" applyNumberFormat="1" applyFont="1" applyFill="1" applyBorder="1" applyAlignment="1" applyProtection="1">
      <alignment horizontal="center" vertical="center"/>
    </xf>
    <xf numFmtId="167" fontId="0" fillId="0" borderId="3" xfId="0" applyNumberFormat="1" applyFont="1" applyFill="1" applyBorder="1" applyAlignment="1" applyProtection="1">
      <alignment horizontal="left" vertical="top" wrapText="1"/>
    </xf>
    <xf numFmtId="167" fontId="0" fillId="0" borderId="9" xfId="0" applyNumberFormat="1" applyFont="1" applyFill="1" applyBorder="1" applyAlignment="1" applyProtection="1">
      <alignment horizontal="left" vertical="top" wrapText="1"/>
    </xf>
    <xf numFmtId="167" fontId="0" fillId="0" borderId="8" xfId="0" applyNumberFormat="1" applyFont="1" applyFill="1" applyBorder="1" applyAlignment="1" applyProtection="1">
      <alignment horizontal="left" vertical="top" wrapText="1"/>
    </xf>
    <xf numFmtId="2" fontId="18" fillId="2" borderId="3" xfId="0" applyNumberFormat="1" applyFont="1" applyFill="1" applyBorder="1" applyAlignment="1" applyProtection="1">
      <alignment horizontal="center" vertical="center"/>
    </xf>
    <xf numFmtId="2" fontId="18" fillId="2" borderId="8" xfId="0" applyNumberFormat="1" applyFont="1" applyFill="1" applyBorder="1" applyAlignment="1" applyProtection="1">
      <alignment horizontal="center" vertical="center"/>
    </xf>
    <xf numFmtId="0" fontId="0" fillId="4" borderId="2" xfId="0" applyFont="1" applyFill="1" applyBorder="1" applyAlignment="1" applyProtection="1">
      <alignment horizontal="left" vertical="top" wrapText="1"/>
    </xf>
    <xf numFmtId="2" fontId="17" fillId="4" borderId="2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center" vertical="top" wrapText="1"/>
    </xf>
    <xf numFmtId="0" fontId="7" fillId="0" borderId="8" xfId="0" applyFont="1" applyFill="1" applyBorder="1" applyAlignment="1" applyProtection="1">
      <alignment horizontal="center" vertical="top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0" fillId="2" borderId="2" xfId="0" applyFont="1" applyFill="1" applyBorder="1" applyAlignment="1" applyProtection="1">
      <alignment horizontal="left" vertical="center" wrapText="1"/>
    </xf>
    <xf numFmtId="0" fontId="0" fillId="2" borderId="9" xfId="0" applyFont="1" applyFill="1" applyBorder="1" applyAlignment="1" applyProtection="1">
      <alignment horizontal="center" vertical="center"/>
    </xf>
    <xf numFmtId="0" fontId="0" fillId="2" borderId="8" xfId="0" applyFont="1" applyFill="1" applyBorder="1" applyAlignment="1" applyProtection="1">
      <alignment horizontal="center" vertical="center"/>
    </xf>
    <xf numFmtId="0" fontId="0" fillId="2" borderId="2" xfId="0" applyFont="1" applyFill="1" applyBorder="1" applyAlignment="1" applyProtection="1">
      <alignment horizontal="left" vertical="center"/>
    </xf>
    <xf numFmtId="167" fontId="0" fillId="2" borderId="3" xfId="0" applyNumberFormat="1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7" fillId="2" borderId="0" xfId="0" applyFont="1" applyFill="1" applyAlignment="1" applyProtection="1">
      <alignment horizontal="center" vertical="center"/>
    </xf>
    <xf numFmtId="0" fontId="0" fillId="2" borderId="2" xfId="0" applyFont="1" applyFill="1" applyBorder="1" applyAlignment="1" applyProtection="1">
      <alignment vertical="center"/>
      <protection locked="0"/>
    </xf>
    <xf numFmtId="167" fontId="0" fillId="0" borderId="2" xfId="0" applyNumberFormat="1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 applyProtection="1">
      <alignment vertical="center"/>
      <protection locked="0"/>
    </xf>
    <xf numFmtId="167" fontId="0" fillId="0" borderId="2" xfId="0" applyNumberFormat="1" applyFont="1" applyFill="1" applyBorder="1" applyAlignment="1" applyProtection="1">
      <alignment horizontal="center" vertical="center"/>
      <protection locked="0"/>
    </xf>
    <xf numFmtId="0" fontId="0" fillId="5" borderId="2" xfId="0" applyFont="1" applyFill="1" applyBorder="1" applyAlignment="1" applyProtection="1">
      <alignment vertical="center"/>
      <protection locked="0"/>
    </xf>
    <xf numFmtId="167" fontId="0" fillId="5" borderId="2" xfId="0" applyNumberFormat="1" applyFont="1" applyFill="1" applyBorder="1" applyAlignment="1" applyProtection="1">
      <alignment horizontal="center" vertical="center"/>
      <protection locked="0"/>
    </xf>
    <xf numFmtId="0" fontId="8" fillId="2" borderId="11" xfId="0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center" vertical="center"/>
    </xf>
    <xf numFmtId="0" fontId="7" fillId="2" borderId="2" xfId="0" applyFont="1" applyFill="1" applyBorder="1" applyAlignment="1" applyProtection="1">
      <alignment vertical="center"/>
      <protection locked="0"/>
    </xf>
    <xf numFmtId="0" fontId="0" fillId="2" borderId="2" xfId="0" applyFont="1" applyFill="1" applyBorder="1" applyAlignment="1" applyProtection="1">
      <alignment vertical="center" wrapText="1"/>
      <protection locked="0"/>
    </xf>
    <xf numFmtId="4" fontId="0" fillId="0" borderId="2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top" wrapText="1"/>
    </xf>
    <xf numFmtId="0" fontId="16" fillId="4" borderId="2" xfId="0" applyFont="1" applyFill="1" applyBorder="1" applyAlignment="1" applyProtection="1">
      <alignment horizontal="left" vertical="top" wrapText="1"/>
    </xf>
    <xf numFmtId="2" fontId="7" fillId="2" borderId="2" xfId="0" applyNumberFormat="1" applyFont="1" applyFill="1" applyBorder="1" applyAlignment="1" applyProtection="1">
      <alignment horizontal="center" vertical="top" wrapText="1"/>
    </xf>
    <xf numFmtId="0" fontId="7" fillId="2" borderId="10" xfId="0" applyFont="1" applyFill="1" applyBorder="1" applyAlignment="1" applyProtection="1">
      <alignment horizontal="left" vertical="center" wrapText="1"/>
    </xf>
    <xf numFmtId="0" fontId="7" fillId="2" borderId="3" xfId="0" applyFont="1" applyFill="1" applyBorder="1" applyAlignment="1" applyProtection="1">
      <alignment horizontal="center" vertical="center"/>
      <protection locked="0"/>
    </xf>
    <xf numFmtId="4" fontId="7" fillId="2" borderId="3" xfId="0" applyNumberFormat="1" applyFont="1" applyFill="1" applyBorder="1" applyAlignment="1" applyProtection="1">
      <alignment horizontal="center" vertical="center"/>
    </xf>
    <xf numFmtId="4" fontId="7" fillId="2" borderId="9" xfId="0" applyNumberFormat="1" applyFont="1" applyFill="1" applyBorder="1" applyAlignment="1" applyProtection="1">
      <alignment horizontal="center" vertical="center"/>
    </xf>
    <xf numFmtId="4" fontId="7" fillId="2" borderId="8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2" fontId="0" fillId="0" borderId="2" xfId="0" applyNumberFormat="1" applyFont="1" applyFill="1" applyBorder="1" applyAlignment="1" applyProtection="1">
      <alignment horizontal="center" vertical="center"/>
    </xf>
    <xf numFmtId="2" fontId="0" fillId="5" borderId="2" xfId="0" applyNumberFormat="1" applyFont="1" applyFill="1" applyBorder="1" applyAlignment="1" applyProtection="1">
      <alignment horizontal="center" vertical="center"/>
    </xf>
    <xf numFmtId="0" fontId="0" fillId="2" borderId="2" xfId="0" applyFont="1" applyFill="1" applyBorder="1" applyAlignment="1" applyProtection="1">
      <alignment horizontal="left" vertical="center"/>
      <protection locked="0"/>
    </xf>
    <xf numFmtId="4" fontId="0" fillId="2" borderId="2" xfId="0" applyNumberFormat="1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left" vertical="center"/>
      <protection locked="0"/>
    </xf>
    <xf numFmtId="0" fontId="7" fillId="2" borderId="5" xfId="0" applyFont="1" applyFill="1" applyBorder="1" applyAlignment="1" applyProtection="1">
      <alignment horizontal="left" vertical="center"/>
      <protection locked="0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2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left" vertical="center" wrapText="1"/>
    </xf>
    <xf numFmtId="165" fontId="0" fillId="5" borderId="2" xfId="2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9" xfId="0" applyFont="1" applyFill="1" applyBorder="1" applyAlignment="1">
      <alignment horizontal="left" vertical="center" wrapText="1"/>
    </xf>
    <xf numFmtId="0" fontId="0" fillId="2" borderId="8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 applyProtection="1">
      <alignment horizontal="left" vertical="center"/>
      <protection locked="0"/>
    </xf>
    <xf numFmtId="4" fontId="0" fillId="5" borderId="2" xfId="0" applyNumberFormat="1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3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/>
    </xf>
    <xf numFmtId="0" fontId="14" fillId="0" borderId="14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7" fillId="0" borderId="3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0" fontId="7" fillId="3" borderId="8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0" fontId="0" fillId="4" borderId="3" xfId="0" applyFont="1" applyFill="1" applyBorder="1" applyAlignment="1">
      <alignment horizontal="left" vertical="center" wrapText="1"/>
    </xf>
    <xf numFmtId="0" fontId="0" fillId="4" borderId="9" xfId="0" applyFont="1" applyFill="1" applyBorder="1" applyAlignment="1">
      <alignment horizontal="left" vertical="center" wrapText="1"/>
    </xf>
    <xf numFmtId="0" fontId="0" fillId="4" borderId="8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14" fontId="0" fillId="4" borderId="3" xfId="0" applyNumberFormat="1" applyFont="1" applyFill="1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166" fontId="0" fillId="5" borderId="2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 applyProtection="1">
      <alignment horizontal="center" vertical="center"/>
      <protection locked="0"/>
    </xf>
    <xf numFmtId="167" fontId="7" fillId="4" borderId="2" xfId="0" applyNumberFormat="1" applyFont="1" applyFill="1" applyBorder="1" applyAlignment="1" applyProtection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7" fillId="0" borderId="3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0" fontId="7" fillId="0" borderId="8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0" fillId="4" borderId="15" xfId="0" applyFont="1" applyFill="1" applyBorder="1" applyAlignment="1">
      <alignment horizontal="left" vertical="center" wrapText="1"/>
    </xf>
    <xf numFmtId="0" fontId="0" fillId="4" borderId="11" xfId="0" applyFont="1" applyFill="1" applyBorder="1" applyAlignment="1">
      <alignment horizontal="left" vertical="center" wrapText="1"/>
    </xf>
    <xf numFmtId="0" fontId="0" fillId="4" borderId="4" xfId="0" applyFont="1" applyFill="1" applyBorder="1" applyAlignment="1">
      <alignment horizontal="left" vertical="center" wrapText="1"/>
    </xf>
    <xf numFmtId="0" fontId="0" fillId="4" borderId="10" xfId="0" applyFont="1" applyFill="1" applyBorder="1" applyAlignment="1">
      <alignment horizontal="left" vertical="center" wrapText="1"/>
    </xf>
    <xf numFmtId="44" fontId="0" fillId="0" borderId="2" xfId="0" applyNumberFormat="1" applyBorder="1" applyAlignment="1">
      <alignment horizontal="center" vertical="center"/>
    </xf>
    <xf numFmtId="0" fontId="0" fillId="4" borderId="0" xfId="0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left" vertical="center"/>
    </xf>
    <xf numFmtId="0" fontId="6" fillId="4" borderId="0" xfId="0" applyFont="1" applyFill="1" applyAlignment="1">
      <alignment vertical="center"/>
    </xf>
  </cellXfs>
  <cellStyles count="21">
    <cellStyle name="Moeda" xfId="1" builtinId="4"/>
    <cellStyle name="Moeda 2" xfId="2"/>
    <cellStyle name="Moeda 2 2" xfId="3"/>
    <cellStyle name="Moeda 3" xfId="4"/>
    <cellStyle name="Moeda 4" xfId="5"/>
    <cellStyle name="Normal" xfId="0" builtinId="0"/>
    <cellStyle name="Normal 2" xfId="6"/>
    <cellStyle name="Normal 3" xfId="7"/>
    <cellStyle name="Porcentagem" xfId="8" builtinId="5"/>
    <cellStyle name="Porcentagem 2" xfId="9"/>
    <cellStyle name="Porcentagem 2 2" xfId="10"/>
    <cellStyle name="Porcentagem 3" xfId="11"/>
    <cellStyle name="Porcentagem 3 2" xfId="12"/>
    <cellStyle name="Separador de milhares 2" xfId="13"/>
    <cellStyle name="Separador de milhares 2 2" xfId="14"/>
    <cellStyle name="Separador de milhares 3" xfId="15"/>
    <cellStyle name="Separador de milhares 3 2" xfId="16"/>
    <cellStyle name="TableStyleLight1" xfId="17"/>
    <cellStyle name="Título 1 1" xfId="18"/>
    <cellStyle name="Título 1 1 1" xfId="19"/>
    <cellStyle name="Vírgula" xfId="20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156"/>
  <sheetViews>
    <sheetView showGridLines="0" view="pageBreakPreview" topLeftCell="A128" zoomScale="120" zoomScaleNormal="100" zoomScaleSheetLayoutView="120" workbookViewId="0">
      <selection activeCell="B7" sqref="B7:L7"/>
    </sheetView>
  </sheetViews>
  <sheetFormatPr defaultRowHeight="12.75"/>
  <cols>
    <col min="1" max="1" width="4.4257812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11.42578125" customWidth="1"/>
    <col min="10" max="10" width="11.140625" customWidth="1"/>
    <col min="11" max="11" width="14.85546875" bestFit="1" customWidth="1"/>
    <col min="12" max="12" width="16.140625" customWidth="1"/>
  </cols>
  <sheetData>
    <row r="2" spans="2:12" ht="27" customHeight="1">
      <c r="B2" s="206" t="s">
        <v>175</v>
      </c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2:12" ht="3" customHeight="1">
      <c r="B3" s="194" t="s">
        <v>183</v>
      </c>
      <c r="C3" s="194"/>
      <c r="D3" s="194"/>
      <c r="E3" s="194"/>
      <c r="F3" s="194"/>
      <c r="G3" s="194"/>
      <c r="H3" s="194"/>
      <c r="I3" s="194"/>
      <c r="J3" s="194"/>
      <c r="K3" s="194"/>
      <c r="L3" s="194"/>
    </row>
    <row r="4" spans="2:12" ht="12.75" customHeight="1"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</row>
    <row r="5" spans="2:12" ht="12.75" customHeight="1">
      <c r="B5" s="194" t="s">
        <v>184</v>
      </c>
      <c r="C5" s="194"/>
      <c r="D5" s="194"/>
      <c r="E5" s="194"/>
      <c r="F5" s="194"/>
      <c r="G5" s="194"/>
      <c r="H5" s="194"/>
      <c r="I5" s="194"/>
      <c r="J5" s="233"/>
      <c r="K5" s="234"/>
      <c r="L5" s="234"/>
    </row>
    <row r="6" spans="2:12">
      <c r="B6" s="194" t="s">
        <v>185</v>
      </c>
      <c r="C6" s="194"/>
      <c r="D6" s="194"/>
      <c r="E6" s="194"/>
      <c r="F6" s="194"/>
      <c r="G6" s="194"/>
      <c r="H6" s="194"/>
      <c r="I6" s="194"/>
      <c r="J6" s="233"/>
      <c r="K6" s="234"/>
      <c r="L6" s="234"/>
    </row>
    <row r="7" spans="2:12" ht="38.25" customHeight="1">
      <c r="B7" s="235" t="s">
        <v>187</v>
      </c>
      <c r="C7" s="236"/>
      <c r="D7" s="236"/>
      <c r="E7" s="236"/>
      <c r="F7" s="236"/>
      <c r="G7" s="236"/>
      <c r="H7" s="236"/>
      <c r="I7" s="237"/>
      <c r="J7" s="238" t="s">
        <v>186</v>
      </c>
      <c r="K7" s="239"/>
      <c r="L7" s="240"/>
    </row>
    <row r="8" spans="2:12" ht="7.5" customHeight="1">
      <c r="B8" s="1"/>
      <c r="C8" s="11"/>
      <c r="D8" s="4"/>
      <c r="E8" s="4"/>
      <c r="F8" s="4"/>
      <c r="G8" s="2"/>
      <c r="H8" s="1"/>
      <c r="I8" s="1"/>
      <c r="J8" s="1"/>
      <c r="K8" s="1"/>
      <c r="L8" s="1"/>
    </row>
    <row r="9" spans="2:12">
      <c r="B9" s="207" t="s">
        <v>22</v>
      </c>
      <c r="C9" s="207"/>
      <c r="D9" s="207"/>
      <c r="E9" s="207"/>
      <c r="F9" s="207"/>
      <c r="G9" s="207"/>
      <c r="H9" s="207"/>
      <c r="I9" s="207"/>
      <c r="J9" s="207"/>
      <c r="K9" s="207"/>
      <c r="L9" s="207"/>
    </row>
    <row r="10" spans="2:12" ht="3.75" customHeight="1">
      <c r="B10" s="1"/>
      <c r="C10" s="11"/>
      <c r="D10" s="4"/>
      <c r="E10" s="4"/>
      <c r="F10" s="4"/>
      <c r="G10" s="2"/>
      <c r="H10" s="1"/>
      <c r="I10" s="1"/>
      <c r="J10" s="1"/>
      <c r="K10" s="1"/>
      <c r="L10" s="1"/>
    </row>
    <row r="11" spans="2:12">
      <c r="B11" s="12" t="s">
        <v>34</v>
      </c>
      <c r="C11" s="192" t="s">
        <v>24</v>
      </c>
      <c r="D11" s="192"/>
      <c r="E11" s="192"/>
      <c r="F11" s="192"/>
      <c r="G11" s="192"/>
      <c r="H11" s="192"/>
      <c r="I11" s="192"/>
      <c r="J11" s="241">
        <v>45103</v>
      </c>
      <c r="K11" s="242"/>
      <c r="L11" s="243"/>
    </row>
    <row r="12" spans="2:12">
      <c r="B12" s="12" t="s">
        <v>35</v>
      </c>
      <c r="C12" s="192" t="s">
        <v>23</v>
      </c>
      <c r="D12" s="192"/>
      <c r="E12" s="192"/>
      <c r="F12" s="192"/>
      <c r="G12" s="192"/>
      <c r="H12" s="192"/>
      <c r="I12" s="192"/>
      <c r="J12" s="244" t="s">
        <v>155</v>
      </c>
      <c r="K12" s="242"/>
      <c r="L12" s="243"/>
    </row>
    <row r="13" spans="2:12">
      <c r="B13" s="12" t="s">
        <v>36</v>
      </c>
      <c r="C13" s="192" t="s">
        <v>25</v>
      </c>
      <c r="D13" s="192"/>
      <c r="E13" s="192"/>
      <c r="F13" s="192"/>
      <c r="G13" s="192"/>
      <c r="H13" s="192"/>
      <c r="I13" s="192"/>
      <c r="J13" s="245">
        <v>2023</v>
      </c>
      <c r="K13" s="245"/>
      <c r="L13" s="245"/>
    </row>
    <row r="14" spans="2:12">
      <c r="B14" s="12" t="s">
        <v>37</v>
      </c>
      <c r="C14" s="192" t="s">
        <v>26</v>
      </c>
      <c r="D14" s="192"/>
      <c r="E14" s="192"/>
      <c r="F14" s="192"/>
      <c r="G14" s="192"/>
      <c r="H14" s="192"/>
      <c r="I14" s="192"/>
      <c r="J14" s="245">
        <v>12</v>
      </c>
      <c r="K14" s="245"/>
      <c r="L14" s="245"/>
    </row>
    <row r="15" spans="2:12">
      <c r="B15" s="12" t="s">
        <v>38</v>
      </c>
      <c r="C15" s="192" t="s">
        <v>160</v>
      </c>
      <c r="D15" s="192"/>
      <c r="E15" s="192"/>
      <c r="F15" s="192"/>
      <c r="G15" s="192"/>
      <c r="H15" s="192"/>
      <c r="I15" s="192"/>
      <c r="J15" s="246" t="s">
        <v>181</v>
      </c>
      <c r="K15" s="247"/>
      <c r="L15" s="247"/>
    </row>
    <row r="16" spans="2:12">
      <c r="B16" s="1"/>
      <c r="C16" s="3"/>
      <c r="D16" s="4"/>
      <c r="E16" s="4"/>
      <c r="F16" s="4"/>
      <c r="G16" s="2"/>
      <c r="H16" s="1"/>
      <c r="I16" s="1"/>
      <c r="J16" s="1"/>
      <c r="K16" s="1"/>
      <c r="L16" s="1"/>
    </row>
    <row r="17" spans="2:13" ht="11.25" customHeight="1">
      <c r="B17" s="1"/>
      <c r="C17" s="3"/>
      <c r="D17" s="4"/>
      <c r="E17" s="4"/>
      <c r="F17" s="4"/>
      <c r="G17" s="2"/>
      <c r="H17" s="1"/>
      <c r="I17" s="1"/>
      <c r="J17" s="1"/>
      <c r="K17" s="1"/>
      <c r="L17" s="1"/>
    </row>
    <row r="18" spans="2:13">
      <c r="B18" s="203" t="s">
        <v>27</v>
      </c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13">
      <c r="B19" s="203" t="s">
        <v>28</v>
      </c>
      <c r="C19" s="203"/>
      <c r="D19" s="203"/>
      <c r="E19" s="203"/>
      <c r="F19" s="203"/>
      <c r="G19" s="203"/>
      <c r="H19" s="203"/>
      <c r="I19" s="203"/>
      <c r="J19" s="203"/>
      <c r="K19" s="203"/>
      <c r="L19" s="203"/>
    </row>
    <row r="20" spans="2:13" ht="5.25" customHeight="1">
      <c r="B20" s="1"/>
      <c r="C20" s="1"/>
      <c r="D20" s="1"/>
      <c r="E20" s="1"/>
      <c r="F20" s="1"/>
      <c r="G20" s="2"/>
      <c r="H20" s="1"/>
      <c r="I20" s="1"/>
      <c r="J20" s="1"/>
      <c r="K20" s="1"/>
      <c r="L20" s="1"/>
    </row>
    <row r="21" spans="2:13">
      <c r="B21" s="204" t="s">
        <v>29</v>
      </c>
      <c r="C21" s="204"/>
      <c r="D21" s="204"/>
      <c r="E21" s="204"/>
      <c r="F21" s="204"/>
      <c r="G21" s="204"/>
      <c r="H21" s="204"/>
      <c r="I21" s="204"/>
      <c r="J21" s="204"/>
      <c r="K21" s="204"/>
      <c r="L21" s="204"/>
    </row>
    <row r="22" spans="2:13">
      <c r="B22" s="205" t="s">
        <v>30</v>
      </c>
      <c r="C22" s="205"/>
      <c r="D22" s="205"/>
      <c r="E22" s="205"/>
      <c r="F22" s="205"/>
      <c r="G22" s="205"/>
      <c r="H22" s="205"/>
      <c r="I22" s="205"/>
      <c r="J22" s="205"/>
      <c r="K22" s="205"/>
      <c r="L22" s="205"/>
    </row>
    <row r="23" spans="2:13">
      <c r="B23" s="35">
        <v>1</v>
      </c>
      <c r="C23" s="192" t="s">
        <v>87</v>
      </c>
      <c r="D23" s="192"/>
      <c r="E23" s="192"/>
      <c r="F23" s="192"/>
      <c r="G23" s="192"/>
      <c r="H23" s="192"/>
      <c r="I23" s="192"/>
      <c r="J23" s="196" t="s">
        <v>103</v>
      </c>
      <c r="K23" s="196"/>
      <c r="L23" s="196"/>
    </row>
    <row r="24" spans="2:13">
      <c r="B24" s="35">
        <v>2</v>
      </c>
      <c r="C24" s="197" t="s">
        <v>105</v>
      </c>
      <c r="D24" s="198"/>
      <c r="E24" s="198"/>
      <c r="F24" s="198"/>
      <c r="G24" s="198"/>
      <c r="H24" s="198"/>
      <c r="I24" s="199"/>
      <c r="J24" s="200" t="s">
        <v>157</v>
      </c>
      <c r="K24" s="201"/>
      <c r="L24" s="202"/>
    </row>
    <row r="25" spans="2:13">
      <c r="B25" s="13">
        <v>3</v>
      </c>
      <c r="C25" s="192" t="s">
        <v>31</v>
      </c>
      <c r="D25" s="192"/>
      <c r="E25" s="192"/>
      <c r="F25" s="192"/>
      <c r="G25" s="192"/>
      <c r="H25" s="192"/>
      <c r="I25" s="192"/>
      <c r="J25" s="193" t="s">
        <v>104</v>
      </c>
      <c r="K25" s="193"/>
      <c r="L25" s="193"/>
    </row>
    <row r="26" spans="2:13">
      <c r="B26" s="86">
        <v>4</v>
      </c>
      <c r="C26" s="194" t="s">
        <v>1</v>
      </c>
      <c r="D26" s="194"/>
      <c r="E26" s="194"/>
      <c r="F26" s="194"/>
      <c r="G26" s="194"/>
      <c r="H26" s="194"/>
      <c r="I26" s="194"/>
      <c r="J26" s="169">
        <v>1763.99</v>
      </c>
      <c r="K26" s="169"/>
      <c r="L26" s="169"/>
    </row>
    <row r="27" spans="2:13">
      <c r="B27" s="86">
        <v>5</v>
      </c>
      <c r="C27" s="194" t="s">
        <v>32</v>
      </c>
      <c r="D27" s="194"/>
      <c r="E27" s="194"/>
      <c r="F27" s="194"/>
      <c r="G27" s="194"/>
      <c r="H27" s="194"/>
      <c r="I27" s="194"/>
      <c r="J27" s="246" t="s">
        <v>156</v>
      </c>
      <c r="K27" s="246"/>
      <c r="L27" s="246"/>
    </row>
    <row r="28" spans="2:13">
      <c r="B28" s="248">
        <v>6</v>
      </c>
      <c r="C28" s="194" t="s">
        <v>33</v>
      </c>
      <c r="D28" s="194"/>
      <c r="E28" s="194"/>
      <c r="F28" s="194"/>
      <c r="G28" s="194"/>
      <c r="H28" s="194"/>
      <c r="I28" s="194"/>
      <c r="J28" s="249">
        <v>44958</v>
      </c>
      <c r="K28" s="249"/>
      <c r="L28" s="249"/>
    </row>
    <row r="29" spans="2:13">
      <c r="B29" s="86">
        <v>7</v>
      </c>
      <c r="C29" s="194" t="s">
        <v>0</v>
      </c>
      <c r="D29" s="194"/>
      <c r="E29" s="194"/>
      <c r="F29" s="194"/>
      <c r="G29" s="194"/>
      <c r="H29" s="194"/>
      <c r="I29" s="194"/>
      <c r="J29" s="246">
        <v>15</v>
      </c>
      <c r="K29" s="246"/>
      <c r="L29" s="246"/>
    </row>
    <row r="30" spans="2:13">
      <c r="B30" s="86">
        <v>8</v>
      </c>
      <c r="C30" s="194" t="s">
        <v>91</v>
      </c>
      <c r="D30" s="194"/>
      <c r="E30" s="194"/>
      <c r="F30" s="194"/>
      <c r="G30" s="194"/>
      <c r="H30" s="194"/>
      <c r="I30" s="194"/>
      <c r="J30" s="195">
        <v>3.9</v>
      </c>
      <c r="K30" s="195"/>
      <c r="L30" s="195"/>
    </row>
    <row r="31" spans="2:13" ht="15">
      <c r="B31" s="248">
        <v>9</v>
      </c>
      <c r="C31" s="194" t="s">
        <v>106</v>
      </c>
      <c r="D31" s="194"/>
      <c r="E31" s="194"/>
      <c r="F31" s="194"/>
      <c r="G31" s="194"/>
      <c r="H31" s="194"/>
      <c r="I31" s="194"/>
      <c r="J31" s="195">
        <v>25</v>
      </c>
      <c r="K31" s="195"/>
      <c r="L31" s="195"/>
      <c r="M31" s="84"/>
    </row>
    <row r="32" spans="2:13">
      <c r="B32" s="35">
        <v>10</v>
      </c>
      <c r="C32" s="192" t="s">
        <v>88</v>
      </c>
      <c r="D32" s="192"/>
      <c r="E32" s="192"/>
      <c r="F32" s="192"/>
      <c r="G32" s="192"/>
      <c r="H32" s="192"/>
      <c r="I32" s="192"/>
      <c r="J32" s="167">
        <v>0</v>
      </c>
      <c r="K32" s="167"/>
      <c r="L32" s="167"/>
    </row>
    <row r="33" spans="2:12" ht="12" customHeight="1">
      <c r="B33" s="1"/>
      <c r="C33" s="1"/>
      <c r="D33" s="5"/>
      <c r="E33" s="5"/>
      <c r="F33" s="5"/>
      <c r="G33" s="2"/>
      <c r="H33" s="1"/>
      <c r="I33" s="1"/>
      <c r="J33" s="1"/>
      <c r="K33" s="1"/>
      <c r="L33" s="1"/>
    </row>
    <row r="34" spans="2:12" ht="9" customHeight="1">
      <c r="B34" s="1"/>
      <c r="C34" s="1"/>
      <c r="D34" s="5"/>
      <c r="E34" s="5"/>
      <c r="F34" s="5"/>
      <c r="G34" s="2"/>
      <c r="H34" s="1"/>
      <c r="I34" s="1"/>
      <c r="J34" s="1"/>
      <c r="K34" s="1"/>
      <c r="L34" s="1"/>
    </row>
    <row r="35" spans="2:12">
      <c r="B35" s="188" t="s">
        <v>41</v>
      </c>
      <c r="C35" s="188"/>
      <c r="D35" s="188"/>
      <c r="E35" s="188"/>
      <c r="F35" s="188"/>
      <c r="G35" s="188"/>
      <c r="H35" s="188"/>
      <c r="I35" s="188"/>
      <c r="J35" s="188"/>
      <c r="K35" s="188"/>
      <c r="L35" s="188"/>
    </row>
    <row r="36" spans="2:12">
      <c r="B36" s="189" t="s">
        <v>2</v>
      </c>
      <c r="C36" s="189"/>
      <c r="D36" s="189"/>
      <c r="E36" s="189"/>
      <c r="F36" s="189"/>
      <c r="G36" s="189"/>
      <c r="H36" s="189"/>
      <c r="I36" s="189"/>
      <c r="J36" s="190" t="s">
        <v>42</v>
      </c>
      <c r="K36" s="190"/>
      <c r="L36" s="190"/>
    </row>
    <row r="37" spans="2:12">
      <c r="B37" s="12" t="s">
        <v>34</v>
      </c>
      <c r="C37" s="186" t="s">
        <v>43</v>
      </c>
      <c r="D37" s="186"/>
      <c r="E37" s="186"/>
      <c r="F37" s="186"/>
      <c r="G37" s="186"/>
      <c r="H37" s="186"/>
      <c r="I37" s="186"/>
      <c r="J37" s="165">
        <f>$J$26</f>
        <v>1763.99</v>
      </c>
      <c r="K37" s="191"/>
      <c r="L37" s="191"/>
    </row>
    <row r="38" spans="2:12">
      <c r="B38" s="36" t="s">
        <v>35</v>
      </c>
      <c r="C38" s="186" t="s">
        <v>44</v>
      </c>
      <c r="D38" s="186"/>
      <c r="E38" s="186"/>
      <c r="F38" s="186"/>
      <c r="G38" s="186"/>
      <c r="H38" s="186"/>
      <c r="I38" s="186"/>
      <c r="J38" s="119">
        <f>$J$37*30%</f>
        <v>529.197</v>
      </c>
      <c r="K38" s="119"/>
      <c r="L38" s="119"/>
    </row>
    <row r="39" spans="2:12">
      <c r="B39" s="12" t="s">
        <v>36</v>
      </c>
      <c r="C39" s="186" t="s">
        <v>45</v>
      </c>
      <c r="D39" s="186"/>
      <c r="E39" s="186"/>
      <c r="F39" s="186"/>
      <c r="G39" s="186"/>
      <c r="H39" s="186"/>
      <c r="I39" s="186"/>
      <c r="J39" s="119"/>
      <c r="K39" s="119"/>
      <c r="L39" s="119"/>
    </row>
    <row r="40" spans="2:12">
      <c r="B40" s="12" t="s">
        <v>37</v>
      </c>
      <c r="C40" s="186" t="s">
        <v>46</v>
      </c>
      <c r="D40" s="186"/>
      <c r="E40" s="186"/>
      <c r="F40" s="186"/>
      <c r="G40" s="186"/>
      <c r="H40" s="186"/>
      <c r="I40" s="186"/>
      <c r="J40" s="98"/>
      <c r="K40" s="98"/>
      <c r="L40" s="98"/>
    </row>
    <row r="41" spans="2:12">
      <c r="B41" s="12" t="s">
        <v>38</v>
      </c>
      <c r="C41" s="186" t="s">
        <v>47</v>
      </c>
      <c r="D41" s="186"/>
      <c r="E41" s="186"/>
      <c r="F41" s="186"/>
      <c r="G41" s="186"/>
      <c r="H41" s="186"/>
      <c r="I41" s="186"/>
      <c r="J41" s="98"/>
      <c r="K41" s="98"/>
      <c r="L41" s="98"/>
    </row>
    <row r="42" spans="2:12">
      <c r="B42" s="12" t="s">
        <v>39</v>
      </c>
      <c r="C42" s="186" t="s">
        <v>48</v>
      </c>
      <c r="D42" s="186"/>
      <c r="E42" s="186"/>
      <c r="F42" s="186"/>
      <c r="G42" s="186"/>
      <c r="H42" s="186"/>
      <c r="I42" s="186"/>
      <c r="J42" s="187"/>
      <c r="K42" s="187"/>
      <c r="L42" s="187"/>
    </row>
    <row r="43" spans="2:12">
      <c r="B43" s="12"/>
      <c r="C43" s="117" t="s">
        <v>139</v>
      </c>
      <c r="D43" s="117"/>
      <c r="E43" s="117"/>
      <c r="F43" s="117"/>
      <c r="G43" s="117"/>
      <c r="H43" s="117"/>
      <c r="I43" s="117"/>
      <c r="J43" s="101">
        <f>SUM(J37:L42)</f>
        <v>2293.1869999999999</v>
      </c>
      <c r="K43" s="101"/>
      <c r="L43" s="101"/>
    </row>
    <row r="44" spans="2:12">
      <c r="B44" s="12" t="s">
        <v>40</v>
      </c>
      <c r="C44" s="186" t="s">
        <v>140</v>
      </c>
      <c r="D44" s="186"/>
      <c r="E44" s="186"/>
      <c r="F44" s="186"/>
      <c r="G44" s="186"/>
      <c r="H44" s="186"/>
      <c r="I44" s="186"/>
      <c r="J44" s="101">
        <f>(($J$43/220)*15)*1.5</f>
        <v>234.5304886363636</v>
      </c>
      <c r="K44" s="101"/>
      <c r="L44" s="101"/>
    </row>
    <row r="45" spans="2:12">
      <c r="B45" s="12"/>
      <c r="C45" s="117" t="s">
        <v>12</v>
      </c>
      <c r="D45" s="117"/>
      <c r="E45" s="117"/>
      <c r="F45" s="117"/>
      <c r="G45" s="117"/>
      <c r="H45" s="117"/>
      <c r="I45" s="117"/>
      <c r="J45" s="180">
        <f>SUM(J43+J44)</f>
        <v>2527.7174886363637</v>
      </c>
      <c r="K45" s="181"/>
      <c r="L45" s="182"/>
    </row>
    <row r="46" spans="2:12">
      <c r="B46" s="1"/>
      <c r="C46" s="183"/>
      <c r="D46" s="183"/>
      <c r="E46" s="183"/>
      <c r="F46" s="183"/>
      <c r="G46" s="2"/>
      <c r="H46" s="1"/>
      <c r="I46" s="1"/>
      <c r="J46" s="1"/>
      <c r="K46" s="1"/>
      <c r="L46" s="1"/>
    </row>
    <row r="47" spans="2:12">
      <c r="B47" s="37" t="s">
        <v>50</v>
      </c>
      <c r="C47" s="37"/>
      <c r="D47" s="37"/>
      <c r="E47" s="37"/>
      <c r="F47" s="37"/>
      <c r="G47" s="2"/>
      <c r="H47" s="1"/>
      <c r="I47" s="1"/>
      <c r="J47" s="1"/>
      <c r="K47" s="1"/>
      <c r="L47" s="1"/>
    </row>
    <row r="48" spans="2:12">
      <c r="B48" s="14" t="s">
        <v>51</v>
      </c>
      <c r="C48" s="14"/>
      <c r="D48" s="14"/>
      <c r="E48" s="14"/>
      <c r="F48" s="14"/>
      <c r="G48" s="2"/>
      <c r="H48" s="1"/>
      <c r="I48" s="1"/>
      <c r="J48" s="26"/>
      <c r="K48" s="1"/>
      <c r="L48" s="1"/>
    </row>
    <row r="49" spans="2:12" ht="25.5">
      <c r="B49" s="15" t="s">
        <v>52</v>
      </c>
      <c r="C49" s="156" t="s">
        <v>53</v>
      </c>
      <c r="D49" s="156"/>
      <c r="E49" s="156"/>
      <c r="F49" s="156"/>
      <c r="G49" s="156"/>
      <c r="H49" s="156"/>
      <c r="I49" s="156"/>
      <c r="J49" s="30" t="s">
        <v>93</v>
      </c>
      <c r="K49" s="134" t="s">
        <v>42</v>
      </c>
      <c r="L49" s="134"/>
    </row>
    <row r="50" spans="2:12">
      <c r="B50" s="25" t="s">
        <v>34</v>
      </c>
      <c r="C50" s="149" t="s">
        <v>92</v>
      </c>
      <c r="D50" s="149"/>
      <c r="E50" s="149"/>
      <c r="F50" s="149"/>
      <c r="G50" s="149"/>
      <c r="H50" s="149"/>
      <c r="I50" s="149"/>
      <c r="J50" s="56">
        <v>8.3299999999999999E-2</v>
      </c>
      <c r="K50" s="184">
        <f>$J$43*J50</f>
        <v>191.0224771</v>
      </c>
      <c r="L50" s="184"/>
    </row>
    <row r="51" spans="2:12">
      <c r="B51" s="87" t="s">
        <v>35</v>
      </c>
      <c r="C51" s="149" t="s">
        <v>100</v>
      </c>
      <c r="D51" s="149"/>
      <c r="E51" s="149"/>
      <c r="F51" s="149"/>
      <c r="G51" s="149"/>
      <c r="H51" s="149"/>
      <c r="I51" s="149"/>
      <c r="J51" s="88">
        <v>0.121</v>
      </c>
      <c r="K51" s="185">
        <f>$J$45*J51</f>
        <v>305.85381612499998</v>
      </c>
      <c r="L51" s="185"/>
    </row>
    <row r="52" spans="2:12" ht="12.75" customHeight="1">
      <c r="B52" s="134" t="s">
        <v>12</v>
      </c>
      <c r="C52" s="134"/>
      <c r="D52" s="134"/>
      <c r="E52" s="134"/>
      <c r="F52" s="134"/>
      <c r="G52" s="134"/>
      <c r="H52" s="134"/>
      <c r="I52" s="134"/>
      <c r="J52" s="59">
        <f>SUM(J50:J51)</f>
        <v>0.20429999999999998</v>
      </c>
      <c r="K52" s="177">
        <f>K50+K51</f>
        <v>496.87629322499998</v>
      </c>
      <c r="L52" s="177"/>
    </row>
    <row r="53" spans="2:12" ht="12.75" customHeight="1"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</row>
    <row r="54" spans="2:12"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</row>
    <row r="55" spans="2:12" ht="6" customHeight="1">
      <c r="B55" s="14"/>
      <c r="C55" s="14"/>
      <c r="D55" s="14"/>
      <c r="E55" s="14"/>
      <c r="F55" s="14"/>
      <c r="G55" s="2"/>
      <c r="H55" s="1"/>
      <c r="I55" s="1"/>
      <c r="J55" s="1"/>
      <c r="K55" s="1"/>
      <c r="L55" s="1"/>
    </row>
    <row r="56" spans="2:12">
      <c r="B56" s="178" t="s">
        <v>89</v>
      </c>
      <c r="C56" s="178"/>
      <c r="D56" s="178"/>
      <c r="E56" s="178"/>
      <c r="F56" s="178"/>
      <c r="G56" s="178"/>
      <c r="H56" s="178"/>
      <c r="I56" s="178"/>
      <c r="J56" s="178"/>
      <c r="K56" s="178"/>
      <c r="L56" s="178"/>
    </row>
    <row r="57" spans="2:12" ht="25.5">
      <c r="B57" s="18" t="s">
        <v>54</v>
      </c>
      <c r="C57" s="115" t="s">
        <v>55</v>
      </c>
      <c r="D57" s="115"/>
      <c r="E57" s="115"/>
      <c r="F57" s="115"/>
      <c r="G57" s="115"/>
      <c r="H57" s="115"/>
      <c r="I57" s="115"/>
      <c r="J57" s="30" t="s">
        <v>93</v>
      </c>
      <c r="K57" s="179" t="s">
        <v>42</v>
      </c>
      <c r="L57" s="116"/>
    </row>
    <row r="58" spans="2:12">
      <c r="B58" s="17" t="s">
        <v>34</v>
      </c>
      <c r="C58" s="149" t="s">
        <v>9</v>
      </c>
      <c r="D58" s="149"/>
      <c r="E58" s="149"/>
      <c r="F58" s="149"/>
      <c r="G58" s="149"/>
      <c r="H58" s="149"/>
      <c r="I58" s="149"/>
      <c r="J58" s="38">
        <v>0.2</v>
      </c>
      <c r="K58" s="93">
        <f t="shared" ref="K58:K65" si="0">ROUND(($J$43+$K$52)*J58,2)</f>
        <v>558.01</v>
      </c>
      <c r="L58" s="93"/>
    </row>
    <row r="59" spans="2:12">
      <c r="B59" s="17" t="s">
        <v>35</v>
      </c>
      <c r="C59" s="175" t="s">
        <v>95</v>
      </c>
      <c r="D59" s="175"/>
      <c r="E59" s="175"/>
      <c r="F59" s="175"/>
      <c r="G59" s="175"/>
      <c r="H59" s="175"/>
      <c r="I59" s="175"/>
      <c r="J59" s="39"/>
      <c r="K59" s="93">
        <f t="shared" si="0"/>
        <v>0</v>
      </c>
      <c r="L59" s="93"/>
    </row>
    <row r="60" spans="2:12">
      <c r="B60" s="17" t="s">
        <v>36</v>
      </c>
      <c r="C60" s="149" t="s">
        <v>56</v>
      </c>
      <c r="D60" s="149"/>
      <c r="E60" s="149"/>
      <c r="F60" s="149"/>
      <c r="G60" s="149"/>
      <c r="H60" s="149"/>
      <c r="I60" s="149"/>
      <c r="J60" s="38">
        <v>0.03</v>
      </c>
      <c r="K60" s="93">
        <f t="shared" si="0"/>
        <v>83.7</v>
      </c>
      <c r="L60" s="93"/>
    </row>
    <row r="61" spans="2:12">
      <c r="B61" s="17" t="s">
        <v>37</v>
      </c>
      <c r="C61" s="175" t="s">
        <v>96</v>
      </c>
      <c r="D61" s="175"/>
      <c r="E61" s="175"/>
      <c r="F61" s="175"/>
      <c r="G61" s="175"/>
      <c r="H61" s="175"/>
      <c r="I61" s="175"/>
      <c r="J61" s="39"/>
      <c r="K61" s="93">
        <f t="shared" si="0"/>
        <v>0</v>
      </c>
      <c r="L61" s="93"/>
    </row>
    <row r="62" spans="2:12">
      <c r="B62" s="17" t="s">
        <v>38</v>
      </c>
      <c r="C62" s="175" t="s">
        <v>97</v>
      </c>
      <c r="D62" s="175"/>
      <c r="E62" s="175"/>
      <c r="F62" s="175"/>
      <c r="G62" s="175"/>
      <c r="H62" s="175"/>
      <c r="I62" s="175"/>
      <c r="J62" s="39"/>
      <c r="K62" s="93">
        <f t="shared" si="0"/>
        <v>0</v>
      </c>
      <c r="L62" s="93"/>
    </row>
    <row r="63" spans="2:12">
      <c r="B63" s="17" t="s">
        <v>39</v>
      </c>
      <c r="C63" s="175" t="s">
        <v>98</v>
      </c>
      <c r="D63" s="175"/>
      <c r="E63" s="175"/>
      <c r="F63" s="175"/>
      <c r="G63" s="175"/>
      <c r="H63" s="175"/>
      <c r="I63" s="175"/>
      <c r="J63" s="64"/>
      <c r="K63" s="93">
        <f t="shared" si="0"/>
        <v>0</v>
      </c>
      <c r="L63" s="93"/>
    </row>
    <row r="64" spans="2:12">
      <c r="B64" s="17" t="s">
        <v>40</v>
      </c>
      <c r="C64" s="176" t="s">
        <v>159</v>
      </c>
      <c r="D64" s="176"/>
      <c r="E64" s="176"/>
      <c r="F64" s="176"/>
      <c r="G64" s="176"/>
      <c r="H64" s="176"/>
      <c r="I64" s="176"/>
      <c r="J64" s="64"/>
      <c r="K64" s="93">
        <f t="shared" si="0"/>
        <v>0</v>
      </c>
      <c r="L64" s="93"/>
    </row>
    <row r="65" spans="1:12">
      <c r="B65" s="17" t="s">
        <v>57</v>
      </c>
      <c r="C65" s="149" t="s">
        <v>11</v>
      </c>
      <c r="D65" s="149"/>
      <c r="E65" s="149"/>
      <c r="F65" s="149"/>
      <c r="G65" s="149"/>
      <c r="H65" s="149"/>
      <c r="I65" s="149"/>
      <c r="J65" s="38">
        <v>0.08</v>
      </c>
      <c r="K65" s="93">
        <f t="shared" si="0"/>
        <v>223.21</v>
      </c>
      <c r="L65" s="93"/>
    </row>
    <row r="66" spans="1:12">
      <c r="B66" s="19"/>
      <c r="C66" s="134" t="s">
        <v>12</v>
      </c>
      <c r="D66" s="134"/>
      <c r="E66" s="134"/>
      <c r="F66" s="134"/>
      <c r="G66" s="134"/>
      <c r="H66" s="134"/>
      <c r="I66" s="134"/>
      <c r="J66" s="40">
        <f>SUM(J58:J65)</f>
        <v>0.31</v>
      </c>
      <c r="K66" s="100">
        <f>SUM(K58:L65)</f>
        <v>864.92000000000007</v>
      </c>
      <c r="L66" s="100"/>
    </row>
    <row r="67" spans="1:12">
      <c r="B67" s="6"/>
      <c r="C67" s="170" t="s">
        <v>94</v>
      </c>
      <c r="D67" s="170"/>
      <c r="E67" s="170"/>
      <c r="F67" s="170"/>
      <c r="G67" s="170"/>
      <c r="H67" s="170"/>
      <c r="I67" s="170"/>
      <c r="J67" s="6"/>
      <c r="K67" s="6"/>
      <c r="L67" s="6"/>
    </row>
    <row r="68" spans="1:12" ht="3.75" customHeight="1">
      <c r="B68" s="6"/>
      <c r="C68" s="9"/>
      <c r="D68" s="8"/>
      <c r="E68" s="8"/>
      <c r="F68" s="8"/>
      <c r="G68" s="7"/>
      <c r="H68" s="6"/>
      <c r="I68" s="6"/>
      <c r="J68" s="6"/>
      <c r="K68" s="6"/>
      <c r="L68" s="6"/>
    </row>
    <row r="69" spans="1:12">
      <c r="B69" s="132" t="s">
        <v>58</v>
      </c>
      <c r="C69" s="132"/>
      <c r="D69" s="132"/>
      <c r="E69" s="132"/>
      <c r="F69" s="132"/>
      <c r="G69" s="171"/>
      <c r="H69" s="171"/>
      <c r="I69" s="171"/>
      <c r="J69" s="171"/>
      <c r="K69" s="171"/>
      <c r="L69" s="171"/>
    </row>
    <row r="70" spans="1:12">
      <c r="B70" s="18" t="s">
        <v>59</v>
      </c>
      <c r="C70" s="172" t="s">
        <v>4</v>
      </c>
      <c r="D70" s="172"/>
      <c r="E70" s="172"/>
      <c r="F70" s="172"/>
      <c r="G70" s="172"/>
      <c r="H70" s="172"/>
      <c r="I70" s="172"/>
      <c r="J70" s="117" t="s">
        <v>42</v>
      </c>
      <c r="K70" s="117"/>
      <c r="L70" s="117"/>
    </row>
    <row r="71" spans="1:12">
      <c r="B71" s="17" t="s">
        <v>34</v>
      </c>
      <c r="C71" s="173" t="s">
        <v>5</v>
      </c>
      <c r="D71" s="173"/>
      <c r="E71" s="173"/>
      <c r="F71" s="173"/>
      <c r="G71" s="173"/>
      <c r="H71" s="173"/>
      <c r="I71" s="173"/>
      <c r="J71" s="174">
        <f>($J$30*$J$29*2)-($J$26*6%*50%)</f>
        <v>64.080299999999994</v>
      </c>
      <c r="K71" s="174"/>
      <c r="L71" s="174"/>
    </row>
    <row r="72" spans="1:12">
      <c r="B72" s="17" t="s">
        <v>35</v>
      </c>
      <c r="C72" s="164" t="s">
        <v>60</v>
      </c>
      <c r="D72" s="164"/>
      <c r="E72" s="164"/>
      <c r="F72" s="164"/>
      <c r="G72" s="164"/>
      <c r="H72" s="164"/>
      <c r="I72" s="164"/>
      <c r="J72" s="165">
        <f>($J$31*$J$29)-(($J$31*$J$29)*20%)</f>
        <v>300</v>
      </c>
      <c r="K72" s="165"/>
      <c r="L72" s="165"/>
    </row>
    <row r="73" spans="1:12">
      <c r="B73" s="17" t="s">
        <v>38</v>
      </c>
      <c r="C73" s="166" t="s">
        <v>177</v>
      </c>
      <c r="D73" s="166"/>
      <c r="E73" s="166"/>
      <c r="F73" s="166"/>
      <c r="G73" s="166"/>
      <c r="H73" s="166"/>
      <c r="I73" s="166"/>
      <c r="J73" s="167">
        <v>5</v>
      </c>
      <c r="K73" s="167"/>
      <c r="L73" s="167"/>
    </row>
    <row r="74" spans="1:12">
      <c r="A74" s="91"/>
      <c r="B74" s="89" t="s">
        <v>39</v>
      </c>
      <c r="C74" s="168" t="s">
        <v>180</v>
      </c>
      <c r="D74" s="168"/>
      <c r="E74" s="168"/>
      <c r="F74" s="168"/>
      <c r="G74" s="168"/>
      <c r="H74" s="168"/>
      <c r="I74" s="168"/>
      <c r="J74" s="169">
        <f>J26*5%</f>
        <v>88.1995</v>
      </c>
      <c r="K74" s="169"/>
      <c r="L74" s="169"/>
    </row>
    <row r="75" spans="1:12">
      <c r="B75" s="89" t="s">
        <v>40</v>
      </c>
      <c r="C75" s="168" t="s">
        <v>182</v>
      </c>
      <c r="D75" s="168"/>
      <c r="E75" s="168"/>
      <c r="F75" s="168"/>
      <c r="G75" s="168"/>
      <c r="H75" s="168"/>
      <c r="I75" s="168"/>
      <c r="J75" s="169">
        <v>15</v>
      </c>
      <c r="K75" s="169"/>
      <c r="L75" s="169"/>
    </row>
    <row r="76" spans="1:12">
      <c r="B76" s="117" t="s">
        <v>49</v>
      </c>
      <c r="C76" s="117"/>
      <c r="D76" s="117"/>
      <c r="E76" s="117"/>
      <c r="F76" s="117"/>
      <c r="G76" s="117"/>
      <c r="H76" s="117"/>
      <c r="I76" s="117"/>
      <c r="J76" s="94">
        <f>SUM(J71:L75)</f>
        <v>472.27979999999997</v>
      </c>
      <c r="K76" s="94"/>
      <c r="L76" s="94"/>
    </row>
    <row r="77" spans="1:12" ht="11.25" customHeight="1">
      <c r="B77" s="6"/>
      <c r="C77" s="9"/>
      <c r="D77" s="8"/>
      <c r="E77" s="8"/>
      <c r="F77" s="8"/>
      <c r="G77" s="7"/>
      <c r="H77" s="6"/>
      <c r="I77" s="6"/>
      <c r="J77" s="6"/>
      <c r="K77" s="6"/>
      <c r="L77" s="6"/>
    </row>
    <row r="78" spans="1:12">
      <c r="B78" s="132" t="s">
        <v>61</v>
      </c>
      <c r="C78" s="132"/>
      <c r="D78" s="132"/>
      <c r="E78" s="132"/>
      <c r="F78" s="132"/>
      <c r="G78" s="132"/>
      <c r="H78" s="132"/>
      <c r="I78" s="132"/>
      <c r="J78" s="132"/>
      <c r="K78" s="132"/>
      <c r="L78" s="132"/>
    </row>
    <row r="79" spans="1:12">
      <c r="B79" s="17">
        <v>2</v>
      </c>
      <c r="C79" s="162" t="s">
        <v>64</v>
      </c>
      <c r="D79" s="162"/>
      <c r="E79" s="162"/>
      <c r="F79" s="162"/>
      <c r="G79" s="162"/>
      <c r="H79" s="162"/>
      <c r="I79" s="162"/>
      <c r="J79" s="117" t="s">
        <v>42</v>
      </c>
      <c r="K79" s="117"/>
      <c r="L79" s="117"/>
    </row>
    <row r="80" spans="1:12" ht="25.5" customHeight="1">
      <c r="B80" s="17" t="s">
        <v>62</v>
      </c>
      <c r="C80" s="157" t="s">
        <v>53</v>
      </c>
      <c r="D80" s="157"/>
      <c r="E80" s="157"/>
      <c r="F80" s="157"/>
      <c r="G80" s="157"/>
      <c r="H80" s="157"/>
      <c r="I80" s="157"/>
      <c r="J80" s="102">
        <f>$K$52</f>
        <v>496.87629322499998</v>
      </c>
      <c r="K80" s="158"/>
      <c r="L80" s="159"/>
    </row>
    <row r="81" spans="1:14">
      <c r="B81" s="17" t="s">
        <v>63</v>
      </c>
      <c r="C81" s="160" t="s">
        <v>55</v>
      </c>
      <c r="D81" s="160"/>
      <c r="E81" s="160"/>
      <c r="F81" s="160"/>
      <c r="G81" s="160"/>
      <c r="H81" s="160"/>
      <c r="I81" s="160"/>
      <c r="J81" s="102">
        <f>$K$66</f>
        <v>864.92000000000007</v>
      </c>
      <c r="K81" s="158"/>
      <c r="L81" s="159"/>
    </row>
    <row r="82" spans="1:14">
      <c r="B82" s="17" t="s">
        <v>59</v>
      </c>
      <c r="C82" s="160" t="s">
        <v>4</v>
      </c>
      <c r="D82" s="160"/>
      <c r="E82" s="160"/>
      <c r="F82" s="160"/>
      <c r="G82" s="160"/>
      <c r="H82" s="160"/>
      <c r="I82" s="160"/>
      <c r="J82" s="161">
        <f>$J$76</f>
        <v>472.27979999999997</v>
      </c>
      <c r="K82" s="158"/>
      <c r="L82" s="159"/>
    </row>
    <row r="83" spans="1:14">
      <c r="B83" s="162" t="s">
        <v>49</v>
      </c>
      <c r="C83" s="162"/>
      <c r="D83" s="162"/>
      <c r="E83" s="162"/>
      <c r="F83" s="162"/>
      <c r="G83" s="162"/>
      <c r="H83" s="162"/>
      <c r="I83" s="162"/>
      <c r="J83" s="94">
        <f>SUM(J80:L82)</f>
        <v>1834.076093225</v>
      </c>
      <c r="K83" s="94"/>
      <c r="L83" s="94"/>
    </row>
    <row r="84" spans="1:14" ht="27" customHeight="1">
      <c r="B84" s="16"/>
      <c r="C84" s="9"/>
      <c r="D84" s="9"/>
      <c r="E84" s="9"/>
      <c r="F84" s="9"/>
      <c r="G84" s="28"/>
      <c r="H84" s="29"/>
      <c r="I84" s="29"/>
      <c r="J84" s="6"/>
      <c r="K84" s="6"/>
      <c r="L84" s="6"/>
    </row>
    <row r="85" spans="1:14" ht="12" customHeight="1">
      <c r="B85" s="163" t="s">
        <v>65</v>
      </c>
      <c r="C85" s="163"/>
      <c r="D85" s="163"/>
      <c r="E85" s="163"/>
      <c r="F85" s="163"/>
      <c r="G85" s="163"/>
      <c r="H85" s="163"/>
      <c r="I85" s="163"/>
      <c r="J85" s="163"/>
      <c r="K85" s="163"/>
      <c r="L85" s="163"/>
    </row>
    <row r="86" spans="1:14" ht="2.25" customHeight="1">
      <c r="B86" s="16"/>
      <c r="C86" s="9"/>
      <c r="D86" s="9"/>
      <c r="E86" s="9"/>
      <c r="F86" s="9"/>
      <c r="G86" s="28"/>
      <c r="H86" s="29"/>
      <c r="I86" s="29"/>
      <c r="J86" s="6"/>
      <c r="K86" s="6"/>
      <c r="L86" s="6"/>
    </row>
    <row r="87" spans="1:14" ht="25.5">
      <c r="B87" s="18">
        <v>3</v>
      </c>
      <c r="C87" s="156" t="s">
        <v>14</v>
      </c>
      <c r="D87" s="156"/>
      <c r="E87" s="156"/>
      <c r="F87" s="156"/>
      <c r="G87" s="156"/>
      <c r="H87" s="156"/>
      <c r="I87" s="156"/>
      <c r="J87" s="30" t="s">
        <v>93</v>
      </c>
      <c r="K87" s="156" t="s">
        <v>3</v>
      </c>
      <c r="L87" s="156"/>
    </row>
    <row r="88" spans="1:14">
      <c r="B88" s="17" t="s">
        <v>34</v>
      </c>
      <c r="C88" s="149" t="s">
        <v>15</v>
      </c>
      <c r="D88" s="149"/>
      <c r="E88" s="149"/>
      <c r="F88" s="149"/>
      <c r="G88" s="149"/>
      <c r="H88" s="149"/>
      <c r="I88" s="149"/>
      <c r="J88" s="57">
        <v>4.5999999999999999E-3</v>
      </c>
      <c r="K88" s="150">
        <v>0</v>
      </c>
      <c r="L88" s="150"/>
      <c r="N88" s="41"/>
    </row>
    <row r="89" spans="1:14">
      <c r="B89" s="17" t="s">
        <v>35</v>
      </c>
      <c r="C89" s="149" t="s">
        <v>21</v>
      </c>
      <c r="D89" s="149"/>
      <c r="E89" s="149"/>
      <c r="F89" s="149"/>
      <c r="G89" s="149"/>
      <c r="H89" s="149"/>
      <c r="I89" s="149"/>
      <c r="J89" s="57">
        <v>2.9999999999999997E-4</v>
      </c>
      <c r="K89" s="150">
        <v>0</v>
      </c>
      <c r="L89" s="150"/>
      <c r="N89" s="42"/>
    </row>
    <row r="90" spans="1:14" ht="27.75" customHeight="1">
      <c r="B90" s="17" t="s">
        <v>36</v>
      </c>
      <c r="C90" s="149" t="s">
        <v>101</v>
      </c>
      <c r="D90" s="149"/>
      <c r="E90" s="149"/>
      <c r="F90" s="149"/>
      <c r="G90" s="149"/>
      <c r="H90" s="149"/>
      <c r="I90" s="149"/>
      <c r="J90" s="57">
        <v>4.3499999999999997E-2</v>
      </c>
      <c r="K90" s="150">
        <v>0</v>
      </c>
      <c r="L90" s="150"/>
      <c r="N90" s="42"/>
    </row>
    <row r="91" spans="1:14">
      <c r="B91" s="17" t="s">
        <v>37</v>
      </c>
      <c r="C91" s="149" t="s">
        <v>16</v>
      </c>
      <c r="D91" s="149"/>
      <c r="E91" s="149"/>
      <c r="F91" s="149"/>
      <c r="G91" s="149"/>
      <c r="H91" s="149"/>
      <c r="I91" s="149"/>
      <c r="J91" s="58">
        <f>1.94%/10</f>
        <v>1.9400000000000001E-3</v>
      </c>
      <c r="K91" s="150">
        <f t="shared" ref="K91:K93" si="1">($J$43)*J91</f>
        <v>4.4487827800000002</v>
      </c>
      <c r="L91" s="150"/>
      <c r="N91" s="41"/>
    </row>
    <row r="92" spans="1:14" ht="25.5" customHeight="1">
      <c r="B92" s="17" t="s">
        <v>38</v>
      </c>
      <c r="C92" s="149" t="s">
        <v>66</v>
      </c>
      <c r="D92" s="149"/>
      <c r="E92" s="149"/>
      <c r="F92" s="149"/>
      <c r="G92" s="149"/>
      <c r="H92" s="149"/>
      <c r="I92" s="149"/>
      <c r="J92" s="57">
        <v>7.1000000000000004E-3</v>
      </c>
      <c r="K92" s="124">
        <f t="shared" si="1"/>
        <v>16.281627700000001</v>
      </c>
      <c r="L92" s="124"/>
    </row>
    <row r="93" spans="1:14" ht="29.25" customHeight="1">
      <c r="A93" s="91"/>
      <c r="B93" s="89" t="s">
        <v>39</v>
      </c>
      <c r="C93" s="149" t="s">
        <v>99</v>
      </c>
      <c r="D93" s="149"/>
      <c r="E93" s="149"/>
      <c r="F93" s="149"/>
      <c r="G93" s="149"/>
      <c r="H93" s="149"/>
      <c r="I93" s="149"/>
      <c r="J93" s="90">
        <v>2.2699999999999999E-4</v>
      </c>
      <c r="K93" s="150">
        <f t="shared" si="1"/>
        <v>0.520553449</v>
      </c>
      <c r="L93" s="150"/>
      <c r="M93" s="82"/>
    </row>
    <row r="94" spans="1:14">
      <c r="B94" s="134" t="s">
        <v>12</v>
      </c>
      <c r="C94" s="134"/>
      <c r="D94" s="134"/>
      <c r="E94" s="134"/>
      <c r="F94" s="134"/>
      <c r="G94" s="134"/>
      <c r="H94" s="134"/>
      <c r="I94" s="134"/>
      <c r="J94" s="59">
        <f>SUM(J88:J93)</f>
        <v>5.7666999999999996E-2</v>
      </c>
      <c r="K94" s="126">
        <f>SUM(K88:L93)</f>
        <v>21.250963929000005</v>
      </c>
      <c r="L94" s="126"/>
    </row>
    <row r="95" spans="1:14" ht="22.5" customHeight="1">
      <c r="B95" s="16"/>
      <c r="C95" s="9"/>
      <c r="D95" s="9"/>
      <c r="E95" s="9"/>
      <c r="F95" s="9"/>
      <c r="G95" s="7"/>
      <c r="H95" s="6"/>
      <c r="I95" s="6"/>
      <c r="J95" s="6"/>
      <c r="K95" s="6"/>
      <c r="L95" s="6"/>
    </row>
    <row r="96" spans="1:14">
      <c r="B96" s="151" t="s">
        <v>67</v>
      </c>
      <c r="C96" s="151"/>
      <c r="D96" s="151"/>
      <c r="E96" s="151"/>
      <c r="F96" s="151"/>
      <c r="G96" s="151"/>
      <c r="H96" s="151"/>
      <c r="I96" s="151"/>
      <c r="J96" s="151"/>
      <c r="K96" s="151"/>
      <c r="L96" s="151"/>
    </row>
    <row r="97" spans="2:13" ht="3" customHeight="1">
      <c r="B97" s="16"/>
      <c r="C97" s="9"/>
      <c r="D97" s="9"/>
      <c r="E97" s="9"/>
      <c r="F97" s="9"/>
      <c r="G97" s="7"/>
      <c r="H97" s="6"/>
      <c r="I97" s="6"/>
      <c r="J97" s="6"/>
      <c r="K97" s="6"/>
      <c r="L97" s="6"/>
    </row>
    <row r="98" spans="2:13">
      <c r="B98" s="152" t="s">
        <v>68</v>
      </c>
      <c r="C98" s="152"/>
      <c r="D98" s="152"/>
      <c r="E98" s="152"/>
      <c r="F98" s="152"/>
      <c r="G98" s="152"/>
      <c r="H98" s="152"/>
      <c r="I98" s="152"/>
      <c r="J98" s="152"/>
      <c r="K98" s="152"/>
      <c r="L98" s="152"/>
    </row>
    <row r="99" spans="2:13" ht="25.5">
      <c r="B99" s="32" t="s">
        <v>69</v>
      </c>
      <c r="C99" s="153" t="s">
        <v>70</v>
      </c>
      <c r="D99" s="153"/>
      <c r="E99" s="153"/>
      <c r="F99" s="153"/>
      <c r="G99" s="153"/>
      <c r="H99" s="153"/>
      <c r="I99" s="153"/>
      <c r="J99" s="30" t="s">
        <v>93</v>
      </c>
      <c r="K99" s="154" t="s">
        <v>42</v>
      </c>
      <c r="L99" s="155"/>
    </row>
    <row r="100" spans="2:13">
      <c r="B100" s="33" t="s">
        <v>34</v>
      </c>
      <c r="C100" s="92" t="s">
        <v>161</v>
      </c>
      <c r="D100" s="92"/>
      <c r="E100" s="92"/>
      <c r="F100" s="92"/>
      <c r="G100" s="92"/>
      <c r="H100" s="92"/>
      <c r="I100" s="92"/>
      <c r="J100" s="66">
        <v>1.7000000000000001E-2</v>
      </c>
      <c r="K100" s="137">
        <f t="shared" ref="K100:K106" si="2">($J$43)*J100</f>
        <v>38.984179000000005</v>
      </c>
      <c r="L100" s="138"/>
      <c r="M100" s="63"/>
    </row>
    <row r="101" spans="2:13">
      <c r="B101" s="34" t="s">
        <v>35</v>
      </c>
      <c r="C101" s="92" t="s">
        <v>71</v>
      </c>
      <c r="D101" s="92"/>
      <c r="E101" s="92"/>
      <c r="F101" s="92"/>
      <c r="G101" s="92"/>
      <c r="H101" s="92"/>
      <c r="I101" s="92"/>
      <c r="J101" s="57">
        <v>1.6299999999999999E-2</v>
      </c>
      <c r="K101" s="137">
        <f t="shared" si="2"/>
        <v>37.378948099999995</v>
      </c>
      <c r="L101" s="138"/>
    </row>
    <row r="102" spans="2:13">
      <c r="B102" s="34" t="s">
        <v>36</v>
      </c>
      <c r="C102" s="92" t="s">
        <v>72</v>
      </c>
      <c r="D102" s="92"/>
      <c r="E102" s="92"/>
      <c r="F102" s="92"/>
      <c r="G102" s="92"/>
      <c r="H102" s="92"/>
      <c r="I102" s="92"/>
      <c r="J102" s="57">
        <v>2.0000000000000001E-4</v>
      </c>
      <c r="K102" s="137">
        <f t="shared" si="2"/>
        <v>0.45863740000000003</v>
      </c>
      <c r="L102" s="138"/>
    </row>
    <row r="103" spans="2:13">
      <c r="B103" s="34" t="s">
        <v>37</v>
      </c>
      <c r="C103" s="92" t="s">
        <v>17</v>
      </c>
      <c r="D103" s="92"/>
      <c r="E103" s="92"/>
      <c r="F103" s="92"/>
      <c r="G103" s="92"/>
      <c r="H103" s="92"/>
      <c r="I103" s="92"/>
      <c r="J103" s="57">
        <v>3.3E-3</v>
      </c>
      <c r="K103" s="137">
        <f t="shared" si="2"/>
        <v>7.5675170999999999</v>
      </c>
      <c r="L103" s="138"/>
    </row>
    <row r="104" spans="2:13">
      <c r="B104" s="34" t="s">
        <v>38</v>
      </c>
      <c r="C104" s="92" t="s">
        <v>13</v>
      </c>
      <c r="D104" s="92"/>
      <c r="E104" s="92"/>
      <c r="F104" s="92"/>
      <c r="G104" s="92"/>
      <c r="H104" s="92"/>
      <c r="I104" s="92"/>
      <c r="J104" s="58">
        <v>5.5000000000000003E-4</v>
      </c>
      <c r="K104" s="137">
        <f t="shared" si="2"/>
        <v>1.26125285</v>
      </c>
      <c r="L104" s="138"/>
    </row>
    <row r="105" spans="2:13">
      <c r="B105" s="34" t="s">
        <v>39</v>
      </c>
      <c r="C105" s="92" t="s">
        <v>158</v>
      </c>
      <c r="D105" s="92"/>
      <c r="E105" s="92"/>
      <c r="F105" s="92"/>
      <c r="G105" s="92"/>
      <c r="H105" s="92"/>
      <c r="I105" s="92"/>
      <c r="J105" s="57">
        <v>1.3899999999999999E-2</v>
      </c>
      <c r="K105" s="137">
        <f t="shared" si="2"/>
        <v>31.875299299999998</v>
      </c>
      <c r="L105" s="138"/>
    </row>
    <row r="106" spans="2:13">
      <c r="B106" s="34" t="s">
        <v>40</v>
      </c>
      <c r="C106" s="92" t="s">
        <v>107</v>
      </c>
      <c r="D106" s="92"/>
      <c r="E106" s="92"/>
      <c r="F106" s="92"/>
      <c r="G106" s="92"/>
      <c r="H106" s="92"/>
      <c r="I106" s="92"/>
      <c r="J106" s="49"/>
      <c r="K106" s="137">
        <f t="shared" si="2"/>
        <v>0</v>
      </c>
      <c r="L106" s="138"/>
    </row>
    <row r="107" spans="2:13">
      <c r="B107" s="34"/>
      <c r="C107" s="139" t="s">
        <v>12</v>
      </c>
      <c r="D107" s="140"/>
      <c r="E107" s="140"/>
      <c r="F107" s="140"/>
      <c r="G107" s="140"/>
      <c r="H107" s="140"/>
      <c r="I107" s="141"/>
      <c r="J107" s="60">
        <f>SUM(J100:J106)</f>
        <v>5.124999999999999E-2</v>
      </c>
      <c r="K107" s="142">
        <f>SUM(K100:L106)</f>
        <v>117.52583375</v>
      </c>
      <c r="L107" s="143"/>
    </row>
    <row r="108" spans="2:13" ht="24.75" customHeight="1">
      <c r="B108" s="34" t="s">
        <v>57</v>
      </c>
      <c r="C108" s="144" t="s">
        <v>162</v>
      </c>
      <c r="D108" s="145"/>
      <c r="E108" s="145"/>
      <c r="F108" s="145"/>
      <c r="G108" s="145"/>
      <c r="H108" s="145"/>
      <c r="I108" s="146"/>
      <c r="J108" s="58">
        <f>$J$107*$J$66</f>
        <v>1.5887499999999995E-2</v>
      </c>
      <c r="K108" s="137">
        <f>($J$43)*$J$108</f>
        <v>36.433008462499991</v>
      </c>
      <c r="L108" s="138"/>
    </row>
    <row r="109" spans="2:13" ht="11.25" customHeight="1">
      <c r="B109" s="134" t="s">
        <v>12</v>
      </c>
      <c r="C109" s="134"/>
      <c r="D109" s="134"/>
      <c r="E109" s="134"/>
      <c r="F109" s="134"/>
      <c r="G109" s="134"/>
      <c r="H109" s="134"/>
      <c r="I109" s="134"/>
      <c r="J109" s="60">
        <f>SUM(J107:J108)</f>
        <v>6.7137499999999989E-2</v>
      </c>
      <c r="K109" s="147">
        <f>SUM(K107:L108)</f>
        <v>153.9588422125</v>
      </c>
      <c r="L109" s="148"/>
    </row>
    <row r="110" spans="2:13" ht="9" customHeight="1">
      <c r="B110" s="21"/>
      <c r="C110" s="22"/>
      <c r="D110" s="21"/>
      <c r="E110" s="21"/>
      <c r="F110" s="21"/>
      <c r="G110" s="10"/>
      <c r="H110" s="10"/>
      <c r="I110" s="10"/>
      <c r="J110" s="10"/>
      <c r="K110" s="10"/>
      <c r="L110" s="10"/>
    </row>
    <row r="111" spans="2:13">
      <c r="B111" s="132" t="s">
        <v>73</v>
      </c>
      <c r="C111" s="132"/>
      <c r="D111" s="132"/>
      <c r="E111" s="132"/>
      <c r="F111" s="132"/>
      <c r="G111" s="132"/>
      <c r="H111" s="132"/>
      <c r="I111" s="132"/>
      <c r="J111" s="132"/>
      <c r="K111" s="132"/>
      <c r="L111" s="132"/>
    </row>
    <row r="112" spans="2:13">
      <c r="B112" s="18" t="s">
        <v>75</v>
      </c>
      <c r="C112" s="133" t="s">
        <v>74</v>
      </c>
      <c r="D112" s="133"/>
      <c r="E112" s="133"/>
      <c r="F112" s="133"/>
      <c r="G112" s="133"/>
      <c r="H112" s="133"/>
      <c r="I112" s="133"/>
      <c r="J112" s="134" t="s">
        <v>42</v>
      </c>
      <c r="K112" s="134"/>
      <c r="L112" s="134"/>
    </row>
    <row r="113" spans="2:12">
      <c r="B113" s="23" t="s">
        <v>34</v>
      </c>
      <c r="C113" s="135" t="s">
        <v>76</v>
      </c>
      <c r="D113" s="135"/>
      <c r="E113" s="135"/>
      <c r="F113" s="135"/>
      <c r="G113" s="135"/>
      <c r="H113" s="135"/>
      <c r="I113" s="135"/>
      <c r="J113" s="119">
        <v>0</v>
      </c>
      <c r="K113" s="119"/>
      <c r="L113" s="119"/>
    </row>
    <row r="114" spans="2:12">
      <c r="B114" s="134" t="s">
        <v>12</v>
      </c>
      <c r="C114" s="134"/>
      <c r="D114" s="134"/>
      <c r="E114" s="134"/>
      <c r="F114" s="134"/>
      <c r="G114" s="134"/>
      <c r="H114" s="134"/>
      <c r="I114" s="134"/>
      <c r="J114" s="126">
        <f>J113</f>
        <v>0</v>
      </c>
      <c r="K114" s="126"/>
      <c r="L114" s="126"/>
    </row>
    <row r="115" spans="2:12" ht="21" customHeight="1">
      <c r="B115" s="21"/>
      <c r="C115" s="22"/>
      <c r="D115" s="21"/>
      <c r="E115" s="21"/>
      <c r="F115" s="21"/>
      <c r="G115" s="10"/>
      <c r="H115" s="10"/>
      <c r="I115" s="10"/>
      <c r="J115" s="10"/>
      <c r="K115" s="10"/>
      <c r="L115" s="10"/>
    </row>
    <row r="116" spans="2:12">
      <c r="B116" s="132" t="s">
        <v>77</v>
      </c>
      <c r="C116" s="132"/>
      <c r="D116" s="132"/>
      <c r="E116" s="132"/>
      <c r="F116" s="132"/>
      <c r="G116" s="132"/>
      <c r="H116" s="132"/>
      <c r="I116" s="132"/>
      <c r="J116" s="132"/>
      <c r="K116" s="132"/>
      <c r="L116" s="132"/>
    </row>
    <row r="117" spans="2:12">
      <c r="B117" s="18">
        <v>4</v>
      </c>
      <c r="C117" s="136" t="s">
        <v>64</v>
      </c>
      <c r="D117" s="136"/>
      <c r="E117" s="136"/>
      <c r="F117" s="136"/>
      <c r="G117" s="136"/>
      <c r="H117" s="136"/>
      <c r="I117" s="136"/>
      <c r="J117" s="117" t="s">
        <v>42</v>
      </c>
      <c r="K117" s="117"/>
      <c r="L117" s="117"/>
    </row>
    <row r="118" spans="2:12">
      <c r="B118" s="17" t="s">
        <v>69</v>
      </c>
      <c r="C118" s="92" t="s">
        <v>71</v>
      </c>
      <c r="D118" s="92"/>
      <c r="E118" s="92"/>
      <c r="F118" s="92"/>
      <c r="G118" s="92"/>
      <c r="H118" s="92"/>
      <c r="I118" s="92"/>
      <c r="J118" s="124">
        <f>$K$109</f>
        <v>153.9588422125</v>
      </c>
      <c r="K118" s="124"/>
      <c r="L118" s="124"/>
    </row>
    <row r="119" spans="2:12">
      <c r="B119" s="17" t="s">
        <v>75</v>
      </c>
      <c r="C119" s="92" t="s">
        <v>74</v>
      </c>
      <c r="D119" s="92"/>
      <c r="E119" s="92"/>
      <c r="F119" s="92"/>
      <c r="G119" s="92"/>
      <c r="H119" s="92"/>
      <c r="I119" s="92"/>
      <c r="J119" s="119">
        <f>$J$114</f>
        <v>0</v>
      </c>
      <c r="K119" s="119"/>
      <c r="L119" s="119"/>
    </row>
    <row r="120" spans="2:12" ht="12.75" customHeight="1">
      <c r="B120" s="125" t="s">
        <v>12</v>
      </c>
      <c r="C120" s="125"/>
      <c r="D120" s="125"/>
      <c r="E120" s="125"/>
      <c r="F120" s="125"/>
      <c r="G120" s="125"/>
      <c r="H120" s="125"/>
      <c r="I120" s="125"/>
      <c r="J120" s="126">
        <f>J118+J119</f>
        <v>153.9588422125</v>
      </c>
      <c r="K120" s="126"/>
      <c r="L120" s="126"/>
    </row>
    <row r="121" spans="2:12">
      <c r="B121" s="44"/>
      <c r="C121" s="127"/>
      <c r="D121" s="127"/>
      <c r="E121" s="127"/>
      <c r="F121" s="127"/>
      <c r="G121" s="127"/>
      <c r="H121" s="127"/>
      <c r="I121" s="127"/>
      <c r="J121" s="128"/>
      <c r="K121" s="129"/>
      <c r="L121" s="129"/>
    </row>
    <row r="122" spans="2:12">
      <c r="B122" s="130"/>
      <c r="C122" s="130"/>
      <c r="D122" s="130"/>
      <c r="E122" s="130"/>
      <c r="F122" s="130"/>
      <c r="G122" s="130"/>
      <c r="H122" s="130"/>
      <c r="I122" s="130"/>
      <c r="J122" s="131"/>
      <c r="K122" s="131"/>
      <c r="L122" s="131"/>
    </row>
    <row r="123" spans="2:12">
      <c r="B123" s="22" t="s">
        <v>78</v>
      </c>
      <c r="C123" s="22"/>
      <c r="D123" s="22"/>
      <c r="E123" s="22"/>
      <c r="F123" s="22"/>
      <c r="G123" s="10"/>
      <c r="H123" s="10"/>
      <c r="I123" s="10"/>
      <c r="J123" s="10"/>
      <c r="K123" s="10"/>
      <c r="L123" s="10"/>
    </row>
    <row r="124" spans="2:12" ht="3" customHeight="1">
      <c r="B124" s="21"/>
      <c r="C124" s="22"/>
      <c r="D124" s="21"/>
      <c r="E124" s="21"/>
      <c r="F124" s="21"/>
      <c r="G124" s="10"/>
      <c r="H124" s="10"/>
      <c r="I124" s="10"/>
      <c r="J124" s="10"/>
      <c r="K124" s="10"/>
      <c r="L124" s="10"/>
    </row>
    <row r="125" spans="2:12">
      <c r="B125" s="18">
        <v>5</v>
      </c>
      <c r="C125" s="115" t="s">
        <v>6</v>
      </c>
      <c r="D125" s="115"/>
      <c r="E125" s="115"/>
      <c r="F125" s="115"/>
      <c r="G125" s="115"/>
      <c r="H125" s="115"/>
      <c r="I125" s="115"/>
      <c r="J125" s="116" t="s">
        <v>42</v>
      </c>
      <c r="K125" s="117"/>
      <c r="L125" s="117"/>
    </row>
    <row r="126" spans="2:12">
      <c r="B126" s="23" t="s">
        <v>34</v>
      </c>
      <c r="C126" s="92" t="s">
        <v>7</v>
      </c>
      <c r="D126" s="92"/>
      <c r="E126" s="92"/>
      <c r="F126" s="92"/>
      <c r="G126" s="92"/>
      <c r="H126" s="92"/>
      <c r="I126" s="92"/>
      <c r="J126" s="118">
        <f>UNIFORME!E21</f>
        <v>669.27333333333343</v>
      </c>
      <c r="K126" s="119"/>
      <c r="L126" s="119"/>
    </row>
    <row r="127" spans="2:12">
      <c r="B127" s="23" t="s">
        <v>37</v>
      </c>
      <c r="C127" s="92" t="s">
        <v>8</v>
      </c>
      <c r="D127" s="92"/>
      <c r="E127" s="92"/>
      <c r="F127" s="92"/>
      <c r="G127" s="92"/>
      <c r="H127" s="92"/>
      <c r="I127" s="92"/>
      <c r="J127" s="118">
        <f>EQUIPAMENTOS!E29</f>
        <v>38.214750000000002</v>
      </c>
      <c r="K127" s="119"/>
      <c r="L127" s="119"/>
    </row>
    <row r="128" spans="2:12">
      <c r="B128" s="23" t="s">
        <v>38</v>
      </c>
      <c r="C128" s="92" t="s">
        <v>178</v>
      </c>
      <c r="D128" s="92"/>
      <c r="E128" s="92"/>
      <c r="F128" s="92"/>
      <c r="G128" s="92"/>
      <c r="H128" s="92"/>
      <c r="I128" s="92"/>
      <c r="J128" s="120"/>
      <c r="K128" s="120"/>
      <c r="L128" s="121"/>
    </row>
    <row r="129" spans="2:12">
      <c r="B129" s="117" t="s">
        <v>49</v>
      </c>
      <c r="C129" s="117"/>
      <c r="D129" s="117"/>
      <c r="E129" s="117"/>
      <c r="F129" s="117"/>
      <c r="G129" s="117"/>
      <c r="H129" s="117"/>
      <c r="I129" s="117"/>
      <c r="J129" s="122">
        <f>SUM(J126:L128)</f>
        <v>707.48808333333341</v>
      </c>
      <c r="K129" s="123"/>
      <c r="L129" s="123"/>
    </row>
    <row r="130" spans="2:12" ht="6.75" customHeight="1">
      <c r="B130" s="21"/>
      <c r="C130" s="22"/>
      <c r="D130" s="21"/>
      <c r="E130" s="21"/>
      <c r="F130" s="21"/>
      <c r="G130" s="10"/>
      <c r="H130" s="10"/>
      <c r="I130" s="10"/>
      <c r="J130" s="10"/>
      <c r="K130" s="10"/>
      <c r="L130" s="10"/>
    </row>
    <row r="131" spans="2:12">
      <c r="B131" s="22" t="s">
        <v>79</v>
      </c>
      <c r="C131" s="22"/>
      <c r="D131" s="22"/>
      <c r="E131" s="22"/>
      <c r="F131" s="22"/>
      <c r="G131" s="10"/>
      <c r="H131" s="10"/>
      <c r="I131" s="10"/>
      <c r="J131" s="10"/>
      <c r="K131" s="10"/>
      <c r="L131" s="10"/>
    </row>
    <row r="132" spans="2:12" ht="3.75" customHeight="1">
      <c r="B132" s="21"/>
      <c r="C132" s="22"/>
      <c r="D132" s="21"/>
      <c r="E132" s="21"/>
      <c r="F132" s="21"/>
      <c r="G132" s="10"/>
      <c r="H132" s="10"/>
      <c r="I132" s="10"/>
      <c r="J132" s="10"/>
      <c r="K132" s="10"/>
      <c r="L132" s="10"/>
    </row>
    <row r="133" spans="2:12" ht="25.5" customHeight="1">
      <c r="B133" s="18">
        <v>6</v>
      </c>
      <c r="C133" s="107" t="s">
        <v>18</v>
      </c>
      <c r="D133" s="107"/>
      <c r="E133" s="107"/>
      <c r="F133" s="107"/>
      <c r="G133" s="107"/>
      <c r="H133" s="107"/>
      <c r="I133" s="107"/>
      <c r="J133" s="24" t="s">
        <v>90</v>
      </c>
      <c r="K133" s="108" t="s">
        <v>3</v>
      </c>
      <c r="L133" s="109"/>
    </row>
    <row r="134" spans="2:12" ht="12.75" customHeight="1">
      <c r="B134" s="23" t="s">
        <v>34</v>
      </c>
      <c r="C134" s="92" t="s">
        <v>80</v>
      </c>
      <c r="D134" s="92"/>
      <c r="E134" s="92"/>
      <c r="F134" s="92"/>
      <c r="G134" s="92"/>
      <c r="H134" s="92"/>
      <c r="I134" s="92"/>
      <c r="J134" s="45">
        <v>2.1499999999999998E-2</v>
      </c>
      <c r="K134" s="110">
        <f>J134*$J$150</f>
        <v>112.75656663372824</v>
      </c>
      <c r="L134" s="103"/>
    </row>
    <row r="135" spans="2:12">
      <c r="B135" s="23" t="s">
        <v>35</v>
      </c>
      <c r="C135" s="111" t="s">
        <v>81</v>
      </c>
      <c r="D135" s="111"/>
      <c r="E135" s="111"/>
      <c r="F135" s="111"/>
      <c r="G135" s="111"/>
      <c r="H135" s="111"/>
      <c r="I135" s="111"/>
      <c r="J135" s="46">
        <v>4.0300000000000002E-2</v>
      </c>
      <c r="K135" s="110">
        <f>J135*($J$150+$K$134)</f>
        <v>215.89709593018804</v>
      </c>
      <c r="L135" s="103"/>
    </row>
    <row r="136" spans="2:12">
      <c r="B136" s="23" t="s">
        <v>36</v>
      </c>
      <c r="C136" s="112" t="s">
        <v>82</v>
      </c>
      <c r="D136" s="113"/>
      <c r="E136" s="113"/>
      <c r="F136" s="113"/>
      <c r="G136" s="113"/>
      <c r="H136" s="113"/>
      <c r="I136" s="114"/>
      <c r="J136" s="47"/>
      <c r="K136" s="110"/>
      <c r="L136" s="103"/>
    </row>
    <row r="137" spans="2:12" ht="28.5" customHeight="1">
      <c r="B137" s="23"/>
      <c r="C137" s="92" t="s">
        <v>176</v>
      </c>
      <c r="D137" s="92"/>
      <c r="E137" s="92"/>
      <c r="F137" s="92"/>
      <c r="G137" s="92"/>
      <c r="H137" s="92"/>
      <c r="I137" s="92"/>
      <c r="J137" s="48">
        <v>3.7600000000000001E-2</v>
      </c>
      <c r="K137" s="102">
        <f>J137*(($J$150+$K$134+$K$135)/(1-($J$137+$J$138+$J$139)))</f>
        <v>229.6692865351209</v>
      </c>
      <c r="L137" s="103"/>
    </row>
    <row r="138" spans="2:12" ht="12.75" customHeight="1">
      <c r="B138" s="23"/>
      <c r="C138" s="92" t="s">
        <v>83</v>
      </c>
      <c r="D138" s="92"/>
      <c r="E138" s="92"/>
      <c r="F138" s="92"/>
      <c r="G138" s="92"/>
      <c r="H138" s="92"/>
      <c r="I138" s="92"/>
      <c r="J138" s="46">
        <v>0</v>
      </c>
      <c r="K138" s="102">
        <f>J138*(($J$150+$K$134+$K$135)/(1-($J$137+$J$138+$J$139)))</f>
        <v>0</v>
      </c>
      <c r="L138" s="103"/>
    </row>
    <row r="139" spans="2:12" ht="12.75" customHeight="1">
      <c r="B139" s="23"/>
      <c r="C139" s="92" t="s">
        <v>142</v>
      </c>
      <c r="D139" s="92"/>
      <c r="E139" s="92"/>
      <c r="F139" s="92"/>
      <c r="G139" s="92"/>
      <c r="H139" s="92"/>
      <c r="I139" s="92"/>
      <c r="J139" s="38">
        <v>0.05</v>
      </c>
      <c r="K139" s="102">
        <f>J139*(($J$150+$K$134+$K$135)/(1-($J$137+$J$138+$J$139)))</f>
        <v>305.41128528606504</v>
      </c>
      <c r="L139" s="103"/>
    </row>
    <row r="140" spans="2:12">
      <c r="B140" s="99" t="s">
        <v>12</v>
      </c>
      <c r="C140" s="99"/>
      <c r="D140" s="99"/>
      <c r="E140" s="99"/>
      <c r="F140" s="99"/>
      <c r="G140" s="99"/>
      <c r="H140" s="99"/>
      <c r="I140" s="99"/>
      <c r="J140" s="40">
        <f>SUM(J134:J139)</f>
        <v>0.14940000000000001</v>
      </c>
      <c r="K140" s="104">
        <f>SUM(K134:L139)</f>
        <v>863.73423438510213</v>
      </c>
      <c r="L140" s="105"/>
    </row>
    <row r="141" spans="2:12" ht="3" customHeight="1">
      <c r="B141" s="21"/>
      <c r="C141" s="22"/>
      <c r="D141" s="21"/>
      <c r="E141" s="21"/>
      <c r="F141" s="21"/>
      <c r="G141" s="10"/>
      <c r="H141" s="10"/>
      <c r="I141" s="10"/>
      <c r="J141" s="10"/>
      <c r="K141" s="10"/>
      <c r="L141" s="10"/>
    </row>
    <row r="142" spans="2:12">
      <c r="B142" s="22" t="s">
        <v>84</v>
      </c>
      <c r="C142" s="22"/>
      <c r="D142" s="22"/>
      <c r="E142" s="22"/>
      <c r="F142" s="22"/>
      <c r="G142" s="10"/>
      <c r="H142" s="10"/>
      <c r="I142" s="10"/>
      <c r="J142" s="10"/>
      <c r="K142" s="10"/>
      <c r="L142" s="10"/>
    </row>
    <row r="143" spans="2:12" ht="4.5" customHeight="1">
      <c r="B143" s="21"/>
      <c r="C143" s="22"/>
      <c r="D143" s="21"/>
      <c r="E143" s="21"/>
      <c r="F143" s="21"/>
      <c r="G143" s="10"/>
      <c r="H143" s="31"/>
      <c r="I143" s="10"/>
      <c r="J143" s="10"/>
      <c r="K143" s="10"/>
      <c r="L143" s="10"/>
    </row>
    <row r="144" spans="2:12">
      <c r="B144" s="20"/>
      <c r="C144" s="106" t="s">
        <v>19</v>
      </c>
      <c r="D144" s="106"/>
      <c r="E144" s="106"/>
      <c r="F144" s="106"/>
      <c r="G144" s="106"/>
      <c r="H144" s="106"/>
      <c r="I144" s="106"/>
      <c r="J144" s="99" t="s">
        <v>42</v>
      </c>
      <c r="K144" s="99"/>
      <c r="L144" s="99"/>
    </row>
    <row r="145" spans="2:12">
      <c r="B145" s="23" t="s">
        <v>34</v>
      </c>
      <c r="C145" s="92" t="s">
        <v>41</v>
      </c>
      <c r="D145" s="92"/>
      <c r="E145" s="92"/>
      <c r="F145" s="92"/>
      <c r="G145" s="92"/>
      <c r="H145" s="92"/>
      <c r="I145" s="92"/>
      <c r="J145" s="93">
        <f>$J$45</f>
        <v>2527.7174886363637</v>
      </c>
      <c r="K145" s="93"/>
      <c r="L145" s="93"/>
    </row>
    <row r="146" spans="2:12">
      <c r="B146" s="23" t="s">
        <v>35</v>
      </c>
      <c r="C146" s="92" t="s">
        <v>50</v>
      </c>
      <c r="D146" s="92"/>
      <c r="E146" s="92"/>
      <c r="F146" s="92"/>
      <c r="G146" s="92"/>
      <c r="H146" s="92"/>
      <c r="I146" s="92"/>
      <c r="J146" s="93">
        <f>$J$83</f>
        <v>1834.076093225</v>
      </c>
      <c r="K146" s="93"/>
      <c r="L146" s="93"/>
    </row>
    <row r="147" spans="2:12">
      <c r="B147" s="23" t="s">
        <v>36</v>
      </c>
      <c r="C147" s="92" t="s">
        <v>65</v>
      </c>
      <c r="D147" s="92"/>
      <c r="E147" s="92"/>
      <c r="F147" s="92"/>
      <c r="G147" s="92"/>
      <c r="H147" s="92"/>
      <c r="I147" s="92"/>
      <c r="J147" s="93">
        <f>$K$94</f>
        <v>21.250963929000005</v>
      </c>
      <c r="K147" s="93"/>
      <c r="L147" s="93"/>
    </row>
    <row r="148" spans="2:12">
      <c r="B148" s="23" t="s">
        <v>37</v>
      </c>
      <c r="C148" s="92" t="s">
        <v>67</v>
      </c>
      <c r="D148" s="92"/>
      <c r="E148" s="92"/>
      <c r="F148" s="92"/>
      <c r="G148" s="92"/>
      <c r="H148" s="92"/>
      <c r="I148" s="92"/>
      <c r="J148" s="93">
        <f>$J$120</f>
        <v>153.9588422125</v>
      </c>
      <c r="K148" s="93"/>
      <c r="L148" s="93"/>
    </row>
    <row r="149" spans="2:12">
      <c r="B149" s="23" t="s">
        <v>38</v>
      </c>
      <c r="C149" s="92" t="s">
        <v>78</v>
      </c>
      <c r="D149" s="92"/>
      <c r="E149" s="92"/>
      <c r="F149" s="92"/>
      <c r="G149" s="92"/>
      <c r="H149" s="92"/>
      <c r="I149" s="92"/>
      <c r="J149" s="98">
        <f>$J$129</f>
        <v>707.48808333333341</v>
      </c>
      <c r="K149" s="98"/>
      <c r="L149" s="98"/>
    </row>
    <row r="150" spans="2:12">
      <c r="B150" s="99" t="s">
        <v>85</v>
      </c>
      <c r="C150" s="99"/>
      <c r="D150" s="99"/>
      <c r="E150" s="99"/>
      <c r="F150" s="99"/>
      <c r="G150" s="99"/>
      <c r="H150" s="99"/>
      <c r="I150" s="99"/>
      <c r="J150" s="100">
        <f>SUM(J145:L149)</f>
        <v>5244.4914713361977</v>
      </c>
      <c r="K150" s="100"/>
      <c r="L150" s="100"/>
    </row>
    <row r="151" spans="2:12">
      <c r="B151" s="23" t="s">
        <v>39</v>
      </c>
      <c r="C151" s="92" t="s">
        <v>79</v>
      </c>
      <c r="D151" s="92"/>
      <c r="E151" s="92"/>
      <c r="F151" s="92"/>
      <c r="G151" s="92"/>
      <c r="H151" s="92"/>
      <c r="I151" s="92"/>
      <c r="J151" s="101">
        <f>$K$140</f>
        <v>863.73423438510213</v>
      </c>
      <c r="K151" s="101"/>
      <c r="L151" s="101"/>
    </row>
    <row r="152" spans="2:12">
      <c r="B152" s="94" t="s">
        <v>86</v>
      </c>
      <c r="C152" s="94"/>
      <c r="D152" s="94"/>
      <c r="E152" s="94"/>
      <c r="F152" s="94"/>
      <c r="G152" s="94"/>
      <c r="H152" s="94"/>
      <c r="I152" s="94"/>
      <c r="J152" s="95">
        <f>J150+J151</f>
        <v>6108.2257057213001</v>
      </c>
      <c r="K152" s="96"/>
      <c r="L152" s="97"/>
    </row>
    <row r="153" spans="2:12">
      <c r="B153" s="94" t="s">
        <v>141</v>
      </c>
      <c r="C153" s="94"/>
      <c r="D153" s="94"/>
      <c r="E153" s="94"/>
      <c r="F153" s="94"/>
      <c r="G153" s="94"/>
      <c r="H153" s="94"/>
      <c r="I153" s="94"/>
      <c r="J153" s="95">
        <f>J152*2</f>
        <v>12216.4514114426</v>
      </c>
      <c r="K153" s="96"/>
      <c r="L153" s="97"/>
    </row>
    <row r="154" spans="2:12">
      <c r="K154" s="77">
        <f>J153</f>
        <v>12216.4514114426</v>
      </c>
    </row>
    <row r="156" spans="2:12">
      <c r="K156" s="81">
        <f>K154*12</f>
        <v>146597.41693731121</v>
      </c>
    </row>
  </sheetData>
  <mergeCells count="226">
    <mergeCell ref="B2:L2"/>
    <mergeCell ref="B5:I5"/>
    <mergeCell ref="B6:I6"/>
    <mergeCell ref="B9:L9"/>
    <mergeCell ref="C11:I11"/>
    <mergeCell ref="J11:L11"/>
    <mergeCell ref="B3:L4"/>
    <mergeCell ref="J12:L12"/>
    <mergeCell ref="C13:I13"/>
    <mergeCell ref="J13:L13"/>
    <mergeCell ref="B7:I7"/>
    <mergeCell ref="J7:L7"/>
    <mergeCell ref="C14:I14"/>
    <mergeCell ref="J14:L14"/>
    <mergeCell ref="C15:I15"/>
    <mergeCell ref="J15:L15"/>
    <mergeCell ref="C12:I12"/>
    <mergeCell ref="B18:L18"/>
    <mergeCell ref="B19:L19"/>
    <mergeCell ref="B21:L21"/>
    <mergeCell ref="B22:L22"/>
    <mergeCell ref="C23:I23"/>
    <mergeCell ref="J23:L23"/>
    <mergeCell ref="C24:I24"/>
    <mergeCell ref="J24:L24"/>
    <mergeCell ref="C25:I25"/>
    <mergeCell ref="J25:L25"/>
    <mergeCell ref="C26:I26"/>
    <mergeCell ref="J26:L26"/>
    <mergeCell ref="C27:I27"/>
    <mergeCell ref="J27:L27"/>
    <mergeCell ref="C28:I28"/>
    <mergeCell ref="J28:L28"/>
    <mergeCell ref="C29:I29"/>
    <mergeCell ref="J29:L29"/>
    <mergeCell ref="C30:I30"/>
    <mergeCell ref="J30:L30"/>
    <mergeCell ref="C31:I31"/>
    <mergeCell ref="J31:L31"/>
    <mergeCell ref="C32:I32"/>
    <mergeCell ref="J32:L32"/>
    <mergeCell ref="B35:L35"/>
    <mergeCell ref="B36:I36"/>
    <mergeCell ref="J36:L36"/>
    <mergeCell ref="C37:I37"/>
    <mergeCell ref="J37:L37"/>
    <mergeCell ref="C38:I38"/>
    <mergeCell ref="J38:L38"/>
    <mergeCell ref="C39:I39"/>
    <mergeCell ref="J39:L39"/>
    <mergeCell ref="C40:I40"/>
    <mergeCell ref="J40:L40"/>
    <mergeCell ref="C41:I41"/>
    <mergeCell ref="J41:L41"/>
    <mergeCell ref="C42:I42"/>
    <mergeCell ref="J42:L42"/>
    <mergeCell ref="C43:I43"/>
    <mergeCell ref="J43:L43"/>
    <mergeCell ref="C44:I44"/>
    <mergeCell ref="J44:L44"/>
    <mergeCell ref="C45:I45"/>
    <mergeCell ref="J45:L45"/>
    <mergeCell ref="C46:F46"/>
    <mergeCell ref="C49:I49"/>
    <mergeCell ref="K49:L49"/>
    <mergeCell ref="C50:I50"/>
    <mergeCell ref="K50:L50"/>
    <mergeCell ref="C51:I51"/>
    <mergeCell ref="K51:L51"/>
    <mergeCell ref="B52:I52"/>
    <mergeCell ref="K52:L52"/>
    <mergeCell ref="B56:L56"/>
    <mergeCell ref="C57:I57"/>
    <mergeCell ref="K57:L57"/>
    <mergeCell ref="C58:I58"/>
    <mergeCell ref="K58:L58"/>
    <mergeCell ref="C59:I59"/>
    <mergeCell ref="K59:L59"/>
    <mergeCell ref="C60:I60"/>
    <mergeCell ref="K60:L60"/>
    <mergeCell ref="C61:I61"/>
    <mergeCell ref="K61:L61"/>
    <mergeCell ref="C62:I62"/>
    <mergeCell ref="K62:L62"/>
    <mergeCell ref="C63:I63"/>
    <mergeCell ref="K63:L63"/>
    <mergeCell ref="C64:I64"/>
    <mergeCell ref="K64:L64"/>
    <mergeCell ref="C65:I65"/>
    <mergeCell ref="K65:L65"/>
    <mergeCell ref="C66:I66"/>
    <mergeCell ref="K66:L66"/>
    <mergeCell ref="C67:I67"/>
    <mergeCell ref="B69:L69"/>
    <mergeCell ref="C70:I70"/>
    <mergeCell ref="J70:L70"/>
    <mergeCell ref="C71:I71"/>
    <mergeCell ref="J71:L71"/>
    <mergeCell ref="C72:I72"/>
    <mergeCell ref="J72:L72"/>
    <mergeCell ref="C73:I73"/>
    <mergeCell ref="J73:L73"/>
    <mergeCell ref="B76:I76"/>
    <mergeCell ref="J76:L76"/>
    <mergeCell ref="B78:L78"/>
    <mergeCell ref="C79:I79"/>
    <mergeCell ref="J79:L79"/>
    <mergeCell ref="C74:I74"/>
    <mergeCell ref="J74:L74"/>
    <mergeCell ref="C75:I75"/>
    <mergeCell ref="J75:L75"/>
    <mergeCell ref="C80:I80"/>
    <mergeCell ref="J80:L80"/>
    <mergeCell ref="C81:I81"/>
    <mergeCell ref="J81:L81"/>
    <mergeCell ref="C82:I82"/>
    <mergeCell ref="J82:L82"/>
    <mergeCell ref="B83:I83"/>
    <mergeCell ref="J83:L83"/>
    <mergeCell ref="B85:L85"/>
    <mergeCell ref="C87:I87"/>
    <mergeCell ref="K87:L87"/>
    <mergeCell ref="C88:I88"/>
    <mergeCell ref="K88:L88"/>
    <mergeCell ref="C89:I89"/>
    <mergeCell ref="K89:L89"/>
    <mergeCell ref="C90:I90"/>
    <mergeCell ref="K90:L90"/>
    <mergeCell ref="C91:I91"/>
    <mergeCell ref="K91:L91"/>
    <mergeCell ref="C92:I92"/>
    <mergeCell ref="K92:L92"/>
    <mergeCell ref="C93:I93"/>
    <mergeCell ref="K93:L93"/>
    <mergeCell ref="B94:I94"/>
    <mergeCell ref="K94:L94"/>
    <mergeCell ref="B96:L96"/>
    <mergeCell ref="B98:L98"/>
    <mergeCell ref="C99:I99"/>
    <mergeCell ref="K99:L99"/>
    <mergeCell ref="C100:I100"/>
    <mergeCell ref="K100:L100"/>
    <mergeCell ref="C101:I101"/>
    <mergeCell ref="K101:L101"/>
    <mergeCell ref="C102:I102"/>
    <mergeCell ref="K102:L102"/>
    <mergeCell ref="C103:I103"/>
    <mergeCell ref="K103:L103"/>
    <mergeCell ref="C104:I104"/>
    <mergeCell ref="K104:L104"/>
    <mergeCell ref="C106:I106"/>
    <mergeCell ref="K106:L106"/>
    <mergeCell ref="C105:I105"/>
    <mergeCell ref="K105:L105"/>
    <mergeCell ref="C107:I107"/>
    <mergeCell ref="K107:L107"/>
    <mergeCell ref="C108:I108"/>
    <mergeCell ref="K108:L108"/>
    <mergeCell ref="B109:I109"/>
    <mergeCell ref="K109:L109"/>
    <mergeCell ref="B111:L111"/>
    <mergeCell ref="C112:I112"/>
    <mergeCell ref="J112:L112"/>
    <mergeCell ref="C113:I113"/>
    <mergeCell ref="J113:L113"/>
    <mergeCell ref="B114:I114"/>
    <mergeCell ref="J114:L114"/>
    <mergeCell ref="B116:L116"/>
    <mergeCell ref="C117:I117"/>
    <mergeCell ref="J117:L117"/>
    <mergeCell ref="C118:I118"/>
    <mergeCell ref="J118:L118"/>
    <mergeCell ref="C119:I119"/>
    <mergeCell ref="J119:L119"/>
    <mergeCell ref="B120:I120"/>
    <mergeCell ref="J120:L120"/>
    <mergeCell ref="C121:I121"/>
    <mergeCell ref="J121:L121"/>
    <mergeCell ref="B122:I122"/>
    <mergeCell ref="J122:L122"/>
    <mergeCell ref="C125:I125"/>
    <mergeCell ref="J125:L125"/>
    <mergeCell ref="C126:I126"/>
    <mergeCell ref="J126:L126"/>
    <mergeCell ref="C127:I127"/>
    <mergeCell ref="J127:L127"/>
    <mergeCell ref="C128:I128"/>
    <mergeCell ref="J128:L128"/>
    <mergeCell ref="B129:I129"/>
    <mergeCell ref="J129:L129"/>
    <mergeCell ref="C133:I133"/>
    <mergeCell ref="K133:L133"/>
    <mergeCell ref="C134:I134"/>
    <mergeCell ref="K134:L134"/>
    <mergeCell ref="C135:I135"/>
    <mergeCell ref="K135:L135"/>
    <mergeCell ref="C136:I136"/>
    <mergeCell ref="K136:L136"/>
    <mergeCell ref="C137:I137"/>
    <mergeCell ref="K137:L137"/>
    <mergeCell ref="C138:I138"/>
    <mergeCell ref="K138:L138"/>
    <mergeCell ref="C139:I139"/>
    <mergeCell ref="K139:L139"/>
    <mergeCell ref="B140:I140"/>
    <mergeCell ref="K140:L140"/>
    <mergeCell ref="C144:I144"/>
    <mergeCell ref="J144:L144"/>
    <mergeCell ref="C145:I145"/>
    <mergeCell ref="J145:L145"/>
    <mergeCell ref="C146:I146"/>
    <mergeCell ref="J146:L146"/>
    <mergeCell ref="C147:I147"/>
    <mergeCell ref="J147:L147"/>
    <mergeCell ref="C148:I148"/>
    <mergeCell ref="J148:L148"/>
    <mergeCell ref="B152:I152"/>
    <mergeCell ref="J152:L152"/>
    <mergeCell ref="B153:I153"/>
    <mergeCell ref="J153:L153"/>
    <mergeCell ref="C149:I149"/>
    <mergeCell ref="J149:L149"/>
    <mergeCell ref="B150:I150"/>
    <mergeCell ref="J150:L150"/>
    <mergeCell ref="C151:I151"/>
    <mergeCell ref="J151:L151"/>
  </mergeCells>
  <pageMargins left="0.511811024" right="0.511811024" top="1.7749999999999999" bottom="1.4166666666666667" header="0.31496062000000002" footer="0.31496062000000002"/>
  <pageSetup paperSize="9" scale="77" orientation="portrait" verticalDpi="597" r:id="rId1"/>
  <rowBreaks count="1" manualBreakCount="1">
    <brk id="99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O156"/>
  <sheetViews>
    <sheetView showGridLines="0" view="pageBreakPreview" topLeftCell="A128" zoomScale="120" zoomScaleNormal="100" zoomScaleSheetLayoutView="120" workbookViewId="0">
      <selection activeCell="J8" sqref="J8:L8"/>
    </sheetView>
  </sheetViews>
  <sheetFormatPr defaultRowHeight="12.75"/>
  <cols>
    <col min="1" max="1" width="3.710937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11.42578125" customWidth="1"/>
    <col min="10" max="10" width="11.5703125" customWidth="1"/>
    <col min="11" max="11" width="15.28515625" bestFit="1" customWidth="1"/>
    <col min="12" max="12" width="12.42578125" customWidth="1"/>
  </cols>
  <sheetData>
    <row r="2" spans="2:12" ht="27" customHeight="1">
      <c r="B2" s="206" t="s">
        <v>163</v>
      </c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2:12" ht="3" customHeight="1">
      <c r="B3" s="1"/>
      <c r="C3" s="3"/>
      <c r="D3" s="4"/>
      <c r="E3" s="4"/>
      <c r="F3" s="4"/>
      <c r="G3" s="2"/>
      <c r="H3" s="1"/>
      <c r="I3" s="1"/>
      <c r="J3" s="1"/>
      <c r="K3" s="1"/>
      <c r="L3" s="1"/>
    </row>
    <row r="4" spans="2:12" ht="12.75" customHeight="1">
      <c r="B4" s="194" t="s">
        <v>183</v>
      </c>
      <c r="C4" s="194"/>
      <c r="D4" s="194"/>
      <c r="E4" s="194"/>
      <c r="F4" s="194"/>
      <c r="G4" s="194"/>
      <c r="H4" s="194"/>
      <c r="I4" s="194"/>
      <c r="J4" s="194"/>
      <c r="K4" s="194"/>
      <c r="L4" s="194"/>
    </row>
    <row r="5" spans="2:12" ht="13.15" customHeight="1"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</row>
    <row r="6" spans="2:12" ht="13.15" customHeight="1">
      <c r="B6" s="194" t="s">
        <v>184</v>
      </c>
      <c r="C6" s="194"/>
      <c r="D6" s="194"/>
      <c r="E6" s="194"/>
      <c r="F6" s="194"/>
      <c r="G6" s="194"/>
      <c r="H6" s="194"/>
      <c r="I6" s="194"/>
      <c r="J6" s="233"/>
      <c r="K6" s="234"/>
      <c r="L6" s="234"/>
    </row>
    <row r="7" spans="2:12" ht="15" customHeight="1">
      <c r="B7" s="194" t="s">
        <v>185</v>
      </c>
      <c r="C7" s="194"/>
      <c r="D7" s="194"/>
      <c r="E7" s="194"/>
      <c r="F7" s="194"/>
      <c r="G7" s="194"/>
      <c r="H7" s="194"/>
      <c r="I7" s="194"/>
      <c r="J7" s="233"/>
      <c r="K7" s="234"/>
      <c r="L7" s="234"/>
    </row>
    <row r="8" spans="2:12" ht="15" customHeight="1">
      <c r="B8" s="235" t="s">
        <v>187</v>
      </c>
      <c r="C8" s="236"/>
      <c r="D8" s="236"/>
      <c r="E8" s="236"/>
      <c r="F8" s="236"/>
      <c r="G8" s="236"/>
      <c r="H8" s="236"/>
      <c r="I8" s="237"/>
      <c r="J8" s="238" t="s">
        <v>186</v>
      </c>
      <c r="K8" s="239"/>
      <c r="L8" s="240"/>
    </row>
    <row r="9" spans="2:12">
      <c r="B9" s="207" t="s">
        <v>22</v>
      </c>
      <c r="C9" s="207"/>
      <c r="D9" s="207"/>
      <c r="E9" s="207"/>
      <c r="F9" s="207"/>
      <c r="G9" s="207"/>
      <c r="H9" s="207"/>
      <c r="I9" s="207"/>
      <c r="J9" s="207"/>
      <c r="K9" s="207"/>
      <c r="L9" s="207"/>
    </row>
    <row r="10" spans="2:12" ht="3.75" customHeight="1">
      <c r="B10" s="1"/>
      <c r="C10" s="11"/>
      <c r="D10" s="4"/>
      <c r="E10" s="4"/>
      <c r="F10" s="4"/>
      <c r="G10" s="2"/>
      <c r="H10" s="1"/>
      <c r="I10" s="1"/>
      <c r="J10" s="1"/>
      <c r="K10" s="1"/>
      <c r="L10" s="1"/>
    </row>
    <row r="11" spans="2:12">
      <c r="B11" s="12" t="s">
        <v>34</v>
      </c>
      <c r="C11" s="192" t="s">
        <v>24</v>
      </c>
      <c r="D11" s="192"/>
      <c r="E11" s="192"/>
      <c r="F11" s="192"/>
      <c r="G11" s="192"/>
      <c r="H11" s="192"/>
      <c r="I11" s="192"/>
      <c r="J11" s="241">
        <v>45103</v>
      </c>
      <c r="K11" s="242"/>
      <c r="L11" s="243"/>
    </row>
    <row r="12" spans="2:12">
      <c r="B12" s="12" t="s">
        <v>35</v>
      </c>
      <c r="C12" s="192" t="s">
        <v>23</v>
      </c>
      <c r="D12" s="192"/>
      <c r="E12" s="192"/>
      <c r="F12" s="192"/>
      <c r="G12" s="192"/>
      <c r="H12" s="192"/>
      <c r="I12" s="192"/>
      <c r="J12" s="244" t="s">
        <v>155</v>
      </c>
      <c r="K12" s="242"/>
      <c r="L12" s="243"/>
    </row>
    <row r="13" spans="2:12">
      <c r="B13" s="12" t="s">
        <v>36</v>
      </c>
      <c r="C13" s="192" t="s">
        <v>25</v>
      </c>
      <c r="D13" s="192"/>
      <c r="E13" s="192"/>
      <c r="F13" s="192"/>
      <c r="G13" s="192"/>
      <c r="H13" s="192"/>
      <c r="I13" s="192"/>
      <c r="J13" s="245">
        <v>2023</v>
      </c>
      <c r="K13" s="245"/>
      <c r="L13" s="245"/>
    </row>
    <row r="14" spans="2:12">
      <c r="B14" s="12" t="s">
        <v>37</v>
      </c>
      <c r="C14" s="192" t="s">
        <v>26</v>
      </c>
      <c r="D14" s="192"/>
      <c r="E14" s="192"/>
      <c r="F14" s="192"/>
      <c r="G14" s="192"/>
      <c r="H14" s="192"/>
      <c r="I14" s="192"/>
      <c r="J14" s="245">
        <v>12</v>
      </c>
      <c r="K14" s="245"/>
      <c r="L14" s="245"/>
    </row>
    <row r="15" spans="2:12">
      <c r="B15" s="12" t="s">
        <v>38</v>
      </c>
      <c r="C15" s="192" t="s">
        <v>160</v>
      </c>
      <c r="D15" s="192"/>
      <c r="E15" s="192"/>
      <c r="F15" s="192"/>
      <c r="G15" s="192"/>
      <c r="H15" s="192"/>
      <c r="I15" s="192"/>
      <c r="J15" s="246" t="s">
        <v>181</v>
      </c>
      <c r="K15" s="247"/>
      <c r="L15" s="247"/>
    </row>
    <row r="16" spans="2:12">
      <c r="B16" s="1"/>
      <c r="C16" s="3"/>
      <c r="D16" s="4"/>
      <c r="E16" s="4"/>
      <c r="F16" s="4"/>
      <c r="G16" s="2"/>
      <c r="H16" s="1"/>
      <c r="I16" s="1"/>
      <c r="J16" s="1"/>
      <c r="K16" s="1"/>
      <c r="L16" s="1"/>
    </row>
    <row r="17" spans="2:13" ht="11.25" customHeight="1">
      <c r="B17" s="1"/>
      <c r="C17" s="3"/>
      <c r="D17" s="4"/>
      <c r="E17" s="4"/>
      <c r="F17" s="4"/>
      <c r="G17" s="2"/>
      <c r="H17" s="1"/>
      <c r="I17" s="1"/>
      <c r="J17" s="1"/>
      <c r="K17" s="1"/>
      <c r="L17" s="1"/>
    </row>
    <row r="18" spans="2:13">
      <c r="B18" s="203" t="s">
        <v>27</v>
      </c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13">
      <c r="B19" s="203" t="s">
        <v>28</v>
      </c>
      <c r="C19" s="203"/>
      <c r="D19" s="203"/>
      <c r="E19" s="203"/>
      <c r="F19" s="203"/>
      <c r="G19" s="203"/>
      <c r="H19" s="203"/>
      <c r="I19" s="203"/>
      <c r="J19" s="203"/>
      <c r="K19" s="203"/>
      <c r="L19" s="203"/>
    </row>
    <row r="20" spans="2:13" ht="5.25" customHeight="1">
      <c r="B20" s="1"/>
      <c r="C20" s="1"/>
      <c r="D20" s="1"/>
      <c r="E20" s="1"/>
      <c r="F20" s="1"/>
      <c r="G20" s="2"/>
      <c r="H20" s="1"/>
      <c r="I20" s="1"/>
      <c r="J20" s="1"/>
      <c r="K20" s="1"/>
      <c r="L20" s="1"/>
    </row>
    <row r="21" spans="2:13">
      <c r="B21" s="204" t="s">
        <v>29</v>
      </c>
      <c r="C21" s="204"/>
      <c r="D21" s="204"/>
      <c r="E21" s="204"/>
      <c r="F21" s="204"/>
      <c r="G21" s="204"/>
      <c r="H21" s="204"/>
      <c r="I21" s="204"/>
      <c r="J21" s="204"/>
      <c r="K21" s="204"/>
      <c r="L21" s="204"/>
    </row>
    <row r="22" spans="2:13">
      <c r="B22" s="205" t="s">
        <v>30</v>
      </c>
      <c r="C22" s="205"/>
      <c r="D22" s="205"/>
      <c r="E22" s="205"/>
      <c r="F22" s="205"/>
      <c r="G22" s="205"/>
      <c r="H22" s="205"/>
      <c r="I22" s="205"/>
      <c r="J22" s="205"/>
      <c r="K22" s="205"/>
      <c r="L22" s="205"/>
    </row>
    <row r="23" spans="2:13">
      <c r="B23" s="35">
        <v>1</v>
      </c>
      <c r="C23" s="192" t="s">
        <v>87</v>
      </c>
      <c r="D23" s="192"/>
      <c r="E23" s="192"/>
      <c r="F23" s="192"/>
      <c r="G23" s="192"/>
      <c r="H23" s="192"/>
      <c r="I23" s="192"/>
      <c r="J23" s="196" t="s">
        <v>103</v>
      </c>
      <c r="K23" s="196"/>
      <c r="L23" s="196"/>
    </row>
    <row r="24" spans="2:13">
      <c r="B24" s="35">
        <v>2</v>
      </c>
      <c r="C24" s="197" t="s">
        <v>105</v>
      </c>
      <c r="D24" s="198"/>
      <c r="E24" s="198"/>
      <c r="F24" s="198"/>
      <c r="G24" s="198"/>
      <c r="H24" s="198"/>
      <c r="I24" s="199"/>
      <c r="J24" s="200" t="s">
        <v>108</v>
      </c>
      <c r="K24" s="201"/>
      <c r="L24" s="202"/>
    </row>
    <row r="25" spans="2:13">
      <c r="B25" s="13">
        <v>3</v>
      </c>
      <c r="C25" s="192" t="s">
        <v>31</v>
      </c>
      <c r="D25" s="192"/>
      <c r="E25" s="192"/>
      <c r="F25" s="192"/>
      <c r="G25" s="192"/>
      <c r="H25" s="192"/>
      <c r="I25" s="192"/>
      <c r="J25" s="193" t="s">
        <v>104</v>
      </c>
      <c r="K25" s="193"/>
      <c r="L25" s="193"/>
    </row>
    <row r="26" spans="2:13">
      <c r="B26" s="86">
        <v>4</v>
      </c>
      <c r="C26" s="194" t="s">
        <v>1</v>
      </c>
      <c r="D26" s="194"/>
      <c r="E26" s="194"/>
      <c r="F26" s="194"/>
      <c r="G26" s="194"/>
      <c r="H26" s="194"/>
      <c r="I26" s="194"/>
      <c r="J26" s="169">
        <v>1763.99</v>
      </c>
      <c r="K26" s="169"/>
      <c r="L26" s="169"/>
    </row>
    <row r="27" spans="2:13">
      <c r="B27" s="86">
        <v>5</v>
      </c>
      <c r="C27" s="194" t="s">
        <v>32</v>
      </c>
      <c r="D27" s="194"/>
      <c r="E27" s="194"/>
      <c r="F27" s="194"/>
      <c r="G27" s="194"/>
      <c r="H27" s="194"/>
      <c r="I27" s="194"/>
      <c r="J27" s="246" t="s">
        <v>156</v>
      </c>
      <c r="K27" s="246"/>
      <c r="L27" s="246"/>
    </row>
    <row r="28" spans="2:13">
      <c r="B28" s="248">
        <v>6</v>
      </c>
      <c r="C28" s="194" t="s">
        <v>33</v>
      </c>
      <c r="D28" s="194"/>
      <c r="E28" s="194"/>
      <c r="F28" s="194"/>
      <c r="G28" s="194"/>
      <c r="H28" s="194"/>
      <c r="I28" s="194"/>
      <c r="J28" s="249">
        <v>44958</v>
      </c>
      <c r="K28" s="249"/>
      <c r="L28" s="249"/>
    </row>
    <row r="29" spans="2:13">
      <c r="B29" s="86">
        <v>7</v>
      </c>
      <c r="C29" s="194" t="s">
        <v>0</v>
      </c>
      <c r="D29" s="194"/>
      <c r="E29" s="194"/>
      <c r="F29" s="194"/>
      <c r="G29" s="194"/>
      <c r="H29" s="194"/>
      <c r="I29" s="194"/>
      <c r="J29" s="246">
        <v>15</v>
      </c>
      <c r="K29" s="246"/>
      <c r="L29" s="246"/>
    </row>
    <row r="30" spans="2:13">
      <c r="B30" s="86">
        <v>8</v>
      </c>
      <c r="C30" s="194" t="s">
        <v>91</v>
      </c>
      <c r="D30" s="194"/>
      <c r="E30" s="194"/>
      <c r="F30" s="194"/>
      <c r="G30" s="194"/>
      <c r="H30" s="194"/>
      <c r="I30" s="194"/>
      <c r="J30" s="195">
        <v>3.9</v>
      </c>
      <c r="K30" s="195"/>
      <c r="L30" s="195"/>
    </row>
    <row r="31" spans="2:13" ht="15">
      <c r="B31" s="248">
        <v>9</v>
      </c>
      <c r="C31" s="194" t="s">
        <v>106</v>
      </c>
      <c r="D31" s="194"/>
      <c r="E31" s="194"/>
      <c r="F31" s="194"/>
      <c r="G31" s="194"/>
      <c r="H31" s="194"/>
      <c r="I31" s="194"/>
      <c r="J31" s="195">
        <v>25</v>
      </c>
      <c r="K31" s="195"/>
      <c r="L31" s="195"/>
      <c r="M31" s="84"/>
    </row>
    <row r="32" spans="2:13">
      <c r="B32" s="35">
        <v>10</v>
      </c>
      <c r="C32" s="192" t="s">
        <v>88</v>
      </c>
      <c r="D32" s="192"/>
      <c r="E32" s="192"/>
      <c r="F32" s="192"/>
      <c r="G32" s="192"/>
      <c r="H32" s="192"/>
      <c r="I32" s="192"/>
      <c r="J32" s="167">
        <v>0</v>
      </c>
      <c r="K32" s="167"/>
      <c r="L32" s="167"/>
    </row>
    <row r="33" spans="2:13" ht="12" customHeight="1">
      <c r="B33" s="1"/>
      <c r="C33" s="1"/>
      <c r="D33" s="5"/>
      <c r="E33" s="5"/>
      <c r="F33" s="5"/>
      <c r="G33" s="2"/>
      <c r="H33" s="1"/>
      <c r="I33" s="1"/>
      <c r="J33" s="1"/>
      <c r="K33" s="1"/>
      <c r="L33" s="1"/>
    </row>
    <row r="34" spans="2:13" ht="9" customHeight="1">
      <c r="B34" s="1"/>
      <c r="C34" s="1"/>
      <c r="D34" s="5"/>
      <c r="E34" s="5"/>
      <c r="F34" s="5"/>
      <c r="G34" s="2"/>
      <c r="H34" s="1"/>
      <c r="I34" s="1"/>
      <c r="J34" s="1"/>
      <c r="K34" s="1"/>
      <c r="L34" s="1"/>
    </row>
    <row r="35" spans="2:13">
      <c r="B35" s="188" t="s">
        <v>41</v>
      </c>
      <c r="C35" s="188"/>
      <c r="D35" s="188"/>
      <c r="E35" s="188"/>
      <c r="F35" s="188"/>
      <c r="G35" s="188"/>
      <c r="H35" s="188"/>
      <c r="I35" s="188"/>
      <c r="J35" s="188"/>
      <c r="K35" s="188"/>
      <c r="L35" s="188"/>
    </row>
    <row r="36" spans="2:13">
      <c r="B36" s="189" t="s">
        <v>2</v>
      </c>
      <c r="C36" s="189"/>
      <c r="D36" s="189"/>
      <c r="E36" s="189"/>
      <c r="F36" s="189"/>
      <c r="G36" s="189"/>
      <c r="H36" s="189"/>
      <c r="I36" s="189"/>
      <c r="J36" s="190" t="s">
        <v>42</v>
      </c>
      <c r="K36" s="190"/>
      <c r="L36" s="190"/>
    </row>
    <row r="37" spans="2:13">
      <c r="B37" s="12" t="s">
        <v>34</v>
      </c>
      <c r="C37" s="186" t="s">
        <v>43</v>
      </c>
      <c r="D37" s="186"/>
      <c r="E37" s="186"/>
      <c r="F37" s="186"/>
      <c r="G37" s="186"/>
      <c r="H37" s="186"/>
      <c r="I37" s="186"/>
      <c r="J37" s="165">
        <f>$J$26</f>
        <v>1763.99</v>
      </c>
      <c r="K37" s="191"/>
      <c r="L37" s="191"/>
    </row>
    <row r="38" spans="2:13">
      <c r="B38" s="36" t="s">
        <v>35</v>
      </c>
      <c r="C38" s="186" t="s">
        <v>44</v>
      </c>
      <c r="D38" s="186"/>
      <c r="E38" s="186"/>
      <c r="F38" s="186"/>
      <c r="G38" s="186"/>
      <c r="H38" s="186"/>
      <c r="I38" s="186"/>
      <c r="J38" s="119">
        <f>$J$37*30%</f>
        <v>529.197</v>
      </c>
      <c r="K38" s="119"/>
      <c r="L38" s="119"/>
    </row>
    <row r="39" spans="2:13">
      <c r="B39" s="12" t="s">
        <v>36</v>
      </c>
      <c r="C39" s="186" t="s">
        <v>45</v>
      </c>
      <c r="D39" s="186"/>
      <c r="E39" s="186"/>
      <c r="F39" s="186"/>
      <c r="G39" s="186"/>
      <c r="H39" s="186"/>
      <c r="I39" s="186"/>
      <c r="J39" s="119"/>
      <c r="K39" s="119"/>
      <c r="L39" s="119"/>
    </row>
    <row r="40" spans="2:13">
      <c r="B40" s="85" t="s">
        <v>37</v>
      </c>
      <c r="C40" s="208" t="s">
        <v>46</v>
      </c>
      <c r="D40" s="208"/>
      <c r="E40" s="208"/>
      <c r="F40" s="208"/>
      <c r="G40" s="208"/>
      <c r="H40" s="208"/>
      <c r="I40" s="208"/>
      <c r="J40" s="209">
        <f>(($J$37+$J$38)/220)*20%*7*15</f>
        <v>218.89512272727268</v>
      </c>
      <c r="K40" s="209"/>
      <c r="L40" s="209"/>
      <c r="M40" s="83"/>
    </row>
    <row r="41" spans="2:13">
      <c r="B41" s="85" t="s">
        <v>38</v>
      </c>
      <c r="C41" s="208" t="s">
        <v>47</v>
      </c>
      <c r="D41" s="208"/>
      <c r="E41" s="208"/>
      <c r="F41" s="208"/>
      <c r="G41" s="208"/>
      <c r="H41" s="208"/>
      <c r="I41" s="208"/>
      <c r="J41" s="209">
        <f>(($J$37+$J$38)/220)*1.2*1*15</f>
        <v>187.62439090909089</v>
      </c>
      <c r="K41" s="209"/>
      <c r="L41" s="209"/>
      <c r="M41" s="83"/>
    </row>
    <row r="42" spans="2:13">
      <c r="B42" s="12" t="s">
        <v>39</v>
      </c>
      <c r="C42" s="186" t="s">
        <v>48</v>
      </c>
      <c r="D42" s="186"/>
      <c r="E42" s="186"/>
      <c r="F42" s="186"/>
      <c r="G42" s="186"/>
      <c r="H42" s="186"/>
      <c r="I42" s="186"/>
      <c r="J42" s="187"/>
      <c r="K42" s="187"/>
      <c r="L42" s="187"/>
    </row>
    <row r="43" spans="2:13">
      <c r="B43" s="12"/>
      <c r="C43" s="117" t="s">
        <v>139</v>
      </c>
      <c r="D43" s="117"/>
      <c r="E43" s="117"/>
      <c r="F43" s="117"/>
      <c r="G43" s="117"/>
      <c r="H43" s="117"/>
      <c r="I43" s="117"/>
      <c r="J43" s="101">
        <f>SUM(J37:L42)</f>
        <v>2699.7065136363635</v>
      </c>
      <c r="K43" s="101"/>
      <c r="L43" s="101"/>
    </row>
    <row r="44" spans="2:13">
      <c r="B44" s="12" t="s">
        <v>40</v>
      </c>
      <c r="C44" s="186" t="s">
        <v>140</v>
      </c>
      <c r="D44" s="186"/>
      <c r="E44" s="186"/>
      <c r="F44" s="186"/>
      <c r="G44" s="186"/>
      <c r="H44" s="186"/>
      <c r="I44" s="186"/>
      <c r="J44" s="101">
        <f>(($J$43/220)*15)*1.5</f>
        <v>276.10634798553718</v>
      </c>
      <c r="K44" s="101"/>
      <c r="L44" s="101"/>
    </row>
    <row r="45" spans="2:13">
      <c r="B45" s="12"/>
      <c r="C45" s="117" t="s">
        <v>12</v>
      </c>
      <c r="D45" s="117"/>
      <c r="E45" s="117"/>
      <c r="F45" s="117"/>
      <c r="G45" s="117"/>
      <c r="H45" s="117"/>
      <c r="I45" s="117"/>
      <c r="J45" s="180">
        <f>SUM(J43+J44)</f>
        <v>2975.8128616219005</v>
      </c>
      <c r="K45" s="181"/>
      <c r="L45" s="182"/>
    </row>
    <row r="46" spans="2:13">
      <c r="B46" s="1"/>
      <c r="C46" s="183"/>
      <c r="D46" s="183"/>
      <c r="E46" s="183"/>
      <c r="F46" s="183"/>
      <c r="G46" s="2"/>
      <c r="H46" s="1"/>
      <c r="I46" s="1"/>
      <c r="J46" s="1"/>
      <c r="K46" s="1"/>
      <c r="L46" s="1"/>
    </row>
    <row r="47" spans="2:13">
      <c r="B47" s="37" t="s">
        <v>50</v>
      </c>
      <c r="C47" s="37"/>
      <c r="D47" s="37"/>
      <c r="E47" s="37"/>
      <c r="F47" s="37"/>
      <c r="G47" s="2"/>
      <c r="H47" s="1"/>
      <c r="I47" s="1"/>
      <c r="J47" s="1"/>
      <c r="K47" s="1"/>
      <c r="L47" s="1"/>
    </row>
    <row r="48" spans="2:13">
      <c r="B48" s="14" t="s">
        <v>51</v>
      </c>
      <c r="C48" s="14"/>
      <c r="D48" s="14"/>
      <c r="E48" s="14"/>
      <c r="F48" s="14"/>
      <c r="G48" s="2"/>
      <c r="H48" s="1"/>
      <c r="I48" s="1"/>
      <c r="J48" s="26"/>
      <c r="K48" s="1"/>
      <c r="L48" s="1"/>
    </row>
    <row r="49" spans="2:12" ht="25.5">
      <c r="B49" s="15" t="s">
        <v>52</v>
      </c>
      <c r="C49" s="156" t="s">
        <v>53</v>
      </c>
      <c r="D49" s="156"/>
      <c r="E49" s="156"/>
      <c r="F49" s="156"/>
      <c r="G49" s="156"/>
      <c r="H49" s="156"/>
      <c r="I49" s="156"/>
      <c r="J49" s="30" t="s">
        <v>93</v>
      </c>
      <c r="K49" s="134" t="s">
        <v>42</v>
      </c>
      <c r="L49" s="134"/>
    </row>
    <row r="50" spans="2:12">
      <c r="B50" s="25" t="s">
        <v>34</v>
      </c>
      <c r="C50" s="149" t="s">
        <v>92</v>
      </c>
      <c r="D50" s="149"/>
      <c r="E50" s="149"/>
      <c r="F50" s="149"/>
      <c r="G50" s="149"/>
      <c r="H50" s="149"/>
      <c r="I50" s="149"/>
      <c r="J50" s="56">
        <v>8.3299999999999999E-2</v>
      </c>
      <c r="K50" s="184">
        <f>$J$43*J50</f>
        <v>224.88555258590907</v>
      </c>
      <c r="L50" s="184"/>
    </row>
    <row r="51" spans="2:12">
      <c r="B51" s="87" t="s">
        <v>35</v>
      </c>
      <c r="C51" s="149" t="s">
        <v>100</v>
      </c>
      <c r="D51" s="149"/>
      <c r="E51" s="149"/>
      <c r="F51" s="149"/>
      <c r="G51" s="149"/>
      <c r="H51" s="149"/>
      <c r="I51" s="149"/>
      <c r="J51" s="88">
        <v>0.121</v>
      </c>
      <c r="K51" s="185">
        <f>$J$45*J51</f>
        <v>360.07335625624995</v>
      </c>
      <c r="L51" s="185"/>
    </row>
    <row r="52" spans="2:12" ht="12.75" customHeight="1">
      <c r="B52" s="134" t="s">
        <v>12</v>
      </c>
      <c r="C52" s="134"/>
      <c r="D52" s="134"/>
      <c r="E52" s="134"/>
      <c r="F52" s="134"/>
      <c r="G52" s="134"/>
      <c r="H52" s="134"/>
      <c r="I52" s="134"/>
      <c r="J52" s="59">
        <f>SUM(J50:J51)</f>
        <v>0.20429999999999998</v>
      </c>
      <c r="K52" s="177">
        <f>K50+K51</f>
        <v>584.95890884215896</v>
      </c>
      <c r="L52" s="177"/>
    </row>
    <row r="53" spans="2:12" ht="12.75" customHeight="1"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</row>
    <row r="54" spans="2:12"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</row>
    <row r="55" spans="2:12" ht="6" customHeight="1">
      <c r="B55" s="14"/>
      <c r="C55" s="14"/>
      <c r="D55" s="14"/>
      <c r="E55" s="14"/>
      <c r="F55" s="14"/>
      <c r="G55" s="2"/>
      <c r="H55" s="1"/>
      <c r="I55" s="1"/>
      <c r="J55" s="1"/>
      <c r="K55" s="1"/>
      <c r="L55" s="1"/>
    </row>
    <row r="56" spans="2:12">
      <c r="B56" s="178" t="s">
        <v>89</v>
      </c>
      <c r="C56" s="178"/>
      <c r="D56" s="178"/>
      <c r="E56" s="178"/>
      <c r="F56" s="178"/>
      <c r="G56" s="178"/>
      <c r="H56" s="178"/>
      <c r="I56" s="178"/>
      <c r="J56" s="178"/>
      <c r="K56" s="178"/>
      <c r="L56" s="178"/>
    </row>
    <row r="57" spans="2:12" ht="25.5">
      <c r="B57" s="18" t="s">
        <v>54</v>
      </c>
      <c r="C57" s="115" t="s">
        <v>55</v>
      </c>
      <c r="D57" s="115"/>
      <c r="E57" s="115"/>
      <c r="F57" s="115"/>
      <c r="G57" s="115"/>
      <c r="H57" s="115"/>
      <c r="I57" s="115"/>
      <c r="J57" s="30" t="s">
        <v>93</v>
      </c>
      <c r="K57" s="179" t="s">
        <v>42</v>
      </c>
      <c r="L57" s="116"/>
    </row>
    <row r="58" spans="2:12">
      <c r="B58" s="17" t="s">
        <v>34</v>
      </c>
      <c r="C58" s="149" t="s">
        <v>9</v>
      </c>
      <c r="D58" s="149"/>
      <c r="E58" s="149"/>
      <c r="F58" s="149"/>
      <c r="G58" s="149"/>
      <c r="H58" s="149"/>
      <c r="I58" s="149"/>
      <c r="J58" s="38">
        <v>0.2</v>
      </c>
      <c r="K58" s="93">
        <f t="shared" ref="K58:K65" si="0">ROUND(($J$43+$K$52)*J58,2)</f>
        <v>656.93</v>
      </c>
      <c r="L58" s="93"/>
    </row>
    <row r="59" spans="2:12">
      <c r="B59" s="17" t="s">
        <v>35</v>
      </c>
      <c r="C59" s="175" t="s">
        <v>95</v>
      </c>
      <c r="D59" s="175"/>
      <c r="E59" s="175"/>
      <c r="F59" s="175"/>
      <c r="G59" s="175"/>
      <c r="H59" s="175"/>
      <c r="I59" s="175"/>
      <c r="J59" s="39"/>
      <c r="K59" s="93">
        <f t="shared" si="0"/>
        <v>0</v>
      </c>
      <c r="L59" s="93"/>
    </row>
    <row r="60" spans="2:12">
      <c r="B60" s="17" t="s">
        <v>36</v>
      </c>
      <c r="C60" s="149" t="s">
        <v>56</v>
      </c>
      <c r="D60" s="149"/>
      <c r="E60" s="149"/>
      <c r="F60" s="149"/>
      <c r="G60" s="149"/>
      <c r="H60" s="149"/>
      <c r="I60" s="149"/>
      <c r="J60" s="38">
        <v>0.03</v>
      </c>
      <c r="K60" s="93">
        <f t="shared" si="0"/>
        <v>98.54</v>
      </c>
      <c r="L60" s="93"/>
    </row>
    <row r="61" spans="2:12">
      <c r="B61" s="17" t="s">
        <v>37</v>
      </c>
      <c r="C61" s="175" t="s">
        <v>96</v>
      </c>
      <c r="D61" s="175"/>
      <c r="E61" s="175"/>
      <c r="F61" s="175"/>
      <c r="G61" s="175"/>
      <c r="H61" s="175"/>
      <c r="I61" s="175"/>
      <c r="J61" s="39"/>
      <c r="K61" s="93">
        <f t="shared" si="0"/>
        <v>0</v>
      </c>
      <c r="L61" s="93"/>
    </row>
    <row r="62" spans="2:12">
      <c r="B62" s="17" t="s">
        <v>38</v>
      </c>
      <c r="C62" s="175" t="s">
        <v>97</v>
      </c>
      <c r="D62" s="175"/>
      <c r="E62" s="175"/>
      <c r="F62" s="175"/>
      <c r="G62" s="175"/>
      <c r="H62" s="175"/>
      <c r="I62" s="175"/>
      <c r="J62" s="39"/>
      <c r="K62" s="93">
        <f t="shared" si="0"/>
        <v>0</v>
      </c>
      <c r="L62" s="93"/>
    </row>
    <row r="63" spans="2:12">
      <c r="B63" s="17" t="s">
        <v>39</v>
      </c>
      <c r="C63" s="175" t="s">
        <v>98</v>
      </c>
      <c r="D63" s="175"/>
      <c r="E63" s="175"/>
      <c r="F63" s="175"/>
      <c r="G63" s="175"/>
      <c r="H63" s="175"/>
      <c r="I63" s="175"/>
      <c r="J63" s="64"/>
      <c r="K63" s="93">
        <f t="shared" si="0"/>
        <v>0</v>
      </c>
      <c r="L63" s="93"/>
    </row>
    <row r="64" spans="2:12">
      <c r="B64" s="17" t="s">
        <v>40</v>
      </c>
      <c r="C64" s="176" t="s">
        <v>10</v>
      </c>
      <c r="D64" s="176"/>
      <c r="E64" s="176"/>
      <c r="F64" s="176"/>
      <c r="G64" s="176"/>
      <c r="H64" s="176"/>
      <c r="I64" s="176"/>
      <c r="J64" s="64"/>
      <c r="K64" s="93">
        <f t="shared" si="0"/>
        <v>0</v>
      </c>
      <c r="L64" s="93"/>
    </row>
    <row r="65" spans="2:12">
      <c r="B65" s="17" t="s">
        <v>57</v>
      </c>
      <c r="C65" s="149" t="s">
        <v>11</v>
      </c>
      <c r="D65" s="149"/>
      <c r="E65" s="149"/>
      <c r="F65" s="149"/>
      <c r="G65" s="149"/>
      <c r="H65" s="149"/>
      <c r="I65" s="149"/>
      <c r="J65" s="38">
        <v>0.08</v>
      </c>
      <c r="K65" s="93">
        <f t="shared" si="0"/>
        <v>262.77</v>
      </c>
      <c r="L65" s="93"/>
    </row>
    <row r="66" spans="2:12">
      <c r="B66" s="19"/>
      <c r="C66" s="134" t="s">
        <v>12</v>
      </c>
      <c r="D66" s="134"/>
      <c r="E66" s="134"/>
      <c r="F66" s="134"/>
      <c r="G66" s="134"/>
      <c r="H66" s="134"/>
      <c r="I66" s="134"/>
      <c r="J66" s="40">
        <f>SUM(J58:J65)</f>
        <v>0.31</v>
      </c>
      <c r="K66" s="100">
        <f>SUM(K58:L65)</f>
        <v>1018.2399999999999</v>
      </c>
      <c r="L66" s="100"/>
    </row>
    <row r="67" spans="2:12">
      <c r="B67" s="6"/>
      <c r="C67" s="170" t="s">
        <v>94</v>
      </c>
      <c r="D67" s="170"/>
      <c r="E67" s="170"/>
      <c r="F67" s="170"/>
      <c r="G67" s="170"/>
      <c r="H67" s="170"/>
      <c r="I67" s="170"/>
      <c r="J67" s="6"/>
      <c r="K67" s="6"/>
      <c r="L67" s="6"/>
    </row>
    <row r="68" spans="2:12" ht="3.75" customHeight="1">
      <c r="B68" s="6"/>
      <c r="C68" s="9"/>
      <c r="D68" s="8"/>
      <c r="E68" s="8"/>
      <c r="F68" s="8"/>
      <c r="G68" s="7"/>
      <c r="H68" s="6"/>
      <c r="I68" s="6"/>
      <c r="J68" s="6"/>
      <c r="K68" s="6"/>
      <c r="L68" s="6"/>
    </row>
    <row r="69" spans="2:12">
      <c r="B69" s="132" t="s">
        <v>58</v>
      </c>
      <c r="C69" s="132"/>
      <c r="D69" s="132"/>
      <c r="E69" s="132"/>
      <c r="F69" s="132"/>
      <c r="G69" s="171"/>
      <c r="H69" s="171"/>
      <c r="I69" s="171"/>
      <c r="J69" s="171"/>
      <c r="K69" s="171"/>
      <c r="L69" s="171"/>
    </row>
    <row r="70" spans="2:12">
      <c r="B70" s="18" t="s">
        <v>59</v>
      </c>
      <c r="C70" s="172" t="s">
        <v>4</v>
      </c>
      <c r="D70" s="172"/>
      <c r="E70" s="172"/>
      <c r="F70" s="172"/>
      <c r="G70" s="172"/>
      <c r="H70" s="172"/>
      <c r="I70" s="172"/>
      <c r="J70" s="117" t="s">
        <v>42</v>
      </c>
      <c r="K70" s="117"/>
      <c r="L70" s="117"/>
    </row>
    <row r="71" spans="2:12">
      <c r="B71" s="17" t="s">
        <v>34</v>
      </c>
      <c r="C71" s="173" t="s">
        <v>5</v>
      </c>
      <c r="D71" s="173"/>
      <c r="E71" s="173"/>
      <c r="F71" s="173"/>
      <c r="G71" s="173"/>
      <c r="H71" s="173"/>
      <c r="I71" s="173"/>
      <c r="J71" s="174">
        <f>($J$30*$J$29*2)-($J$26*6%*50%)</f>
        <v>64.080299999999994</v>
      </c>
      <c r="K71" s="174"/>
      <c r="L71" s="174"/>
    </row>
    <row r="72" spans="2:12">
      <c r="B72" s="17" t="s">
        <v>35</v>
      </c>
      <c r="C72" s="164" t="s">
        <v>60</v>
      </c>
      <c r="D72" s="164"/>
      <c r="E72" s="164"/>
      <c r="F72" s="164"/>
      <c r="G72" s="164"/>
      <c r="H72" s="164"/>
      <c r="I72" s="164"/>
      <c r="J72" s="165">
        <f>($J$31*$J$29)-(($J$31*$J$29)*20%)</f>
        <v>300</v>
      </c>
      <c r="K72" s="165"/>
      <c r="L72" s="165"/>
    </row>
    <row r="73" spans="2:12">
      <c r="B73" s="17" t="s">
        <v>38</v>
      </c>
      <c r="C73" s="166" t="s">
        <v>177</v>
      </c>
      <c r="D73" s="166"/>
      <c r="E73" s="166"/>
      <c r="F73" s="166"/>
      <c r="G73" s="166"/>
      <c r="H73" s="166"/>
      <c r="I73" s="166"/>
      <c r="J73" s="167">
        <v>5</v>
      </c>
      <c r="K73" s="167"/>
      <c r="L73" s="167"/>
    </row>
    <row r="74" spans="2:12" s="91" customFormat="1">
      <c r="B74" s="89" t="s">
        <v>39</v>
      </c>
      <c r="C74" s="168" t="s">
        <v>180</v>
      </c>
      <c r="D74" s="168"/>
      <c r="E74" s="168"/>
      <c r="F74" s="168"/>
      <c r="G74" s="168"/>
      <c r="H74" s="168"/>
      <c r="I74" s="168"/>
      <c r="J74" s="169">
        <f>J26*5%</f>
        <v>88.1995</v>
      </c>
      <c r="K74" s="169"/>
      <c r="L74" s="169"/>
    </row>
    <row r="75" spans="2:12">
      <c r="B75" s="89" t="s">
        <v>40</v>
      </c>
      <c r="C75" s="168" t="s">
        <v>182</v>
      </c>
      <c r="D75" s="168"/>
      <c r="E75" s="168"/>
      <c r="F75" s="168"/>
      <c r="G75" s="168"/>
      <c r="H75" s="168"/>
      <c r="I75" s="168"/>
      <c r="J75" s="169">
        <v>15</v>
      </c>
      <c r="K75" s="169"/>
      <c r="L75" s="169"/>
    </row>
    <row r="76" spans="2:12">
      <c r="B76" s="250" t="s">
        <v>49</v>
      </c>
      <c r="C76" s="250"/>
      <c r="D76" s="250"/>
      <c r="E76" s="250"/>
      <c r="F76" s="250"/>
      <c r="G76" s="250"/>
      <c r="H76" s="250"/>
      <c r="I76" s="250"/>
      <c r="J76" s="251">
        <f>SUM(J71:L75)</f>
        <v>472.27979999999997</v>
      </c>
      <c r="K76" s="251"/>
      <c r="L76" s="251"/>
    </row>
    <row r="77" spans="2:12" ht="11.25" customHeight="1">
      <c r="B77" s="6"/>
      <c r="C77" s="9"/>
      <c r="D77" s="8"/>
      <c r="E77" s="8"/>
      <c r="F77" s="8"/>
      <c r="G77" s="7"/>
      <c r="H77" s="6"/>
      <c r="I77" s="6"/>
      <c r="J77" s="6"/>
      <c r="K77" s="6"/>
      <c r="L77" s="6"/>
    </row>
    <row r="78" spans="2:12">
      <c r="B78" s="132" t="s">
        <v>61</v>
      </c>
      <c r="C78" s="132"/>
      <c r="D78" s="132"/>
      <c r="E78" s="132"/>
      <c r="F78" s="132"/>
      <c r="G78" s="132"/>
      <c r="H78" s="132"/>
      <c r="I78" s="132"/>
      <c r="J78" s="132"/>
      <c r="K78" s="132"/>
      <c r="L78" s="132"/>
    </row>
    <row r="79" spans="2:12">
      <c r="B79" s="17">
        <v>2</v>
      </c>
      <c r="C79" s="162" t="s">
        <v>64</v>
      </c>
      <c r="D79" s="162"/>
      <c r="E79" s="162"/>
      <c r="F79" s="162"/>
      <c r="G79" s="162"/>
      <c r="H79" s="162"/>
      <c r="I79" s="162"/>
      <c r="J79" s="117" t="s">
        <v>42</v>
      </c>
      <c r="K79" s="117"/>
      <c r="L79" s="117"/>
    </row>
    <row r="80" spans="2:12" ht="25.5" customHeight="1">
      <c r="B80" s="17" t="s">
        <v>62</v>
      </c>
      <c r="C80" s="157" t="s">
        <v>53</v>
      </c>
      <c r="D80" s="157"/>
      <c r="E80" s="157"/>
      <c r="F80" s="157"/>
      <c r="G80" s="157"/>
      <c r="H80" s="157"/>
      <c r="I80" s="157"/>
      <c r="J80" s="102">
        <f>$K$52</f>
        <v>584.95890884215896</v>
      </c>
      <c r="K80" s="158"/>
      <c r="L80" s="159"/>
    </row>
    <row r="81" spans="2:14">
      <c r="B81" s="17" t="s">
        <v>63</v>
      </c>
      <c r="C81" s="160" t="s">
        <v>55</v>
      </c>
      <c r="D81" s="160"/>
      <c r="E81" s="160"/>
      <c r="F81" s="160"/>
      <c r="G81" s="160"/>
      <c r="H81" s="160"/>
      <c r="I81" s="160"/>
      <c r="J81" s="102">
        <f>$K$66</f>
        <v>1018.2399999999999</v>
      </c>
      <c r="K81" s="158"/>
      <c r="L81" s="159"/>
    </row>
    <row r="82" spans="2:14">
      <c r="B82" s="17" t="s">
        <v>59</v>
      </c>
      <c r="C82" s="160" t="s">
        <v>4</v>
      </c>
      <c r="D82" s="160"/>
      <c r="E82" s="160"/>
      <c r="F82" s="160"/>
      <c r="G82" s="160"/>
      <c r="H82" s="160"/>
      <c r="I82" s="160"/>
      <c r="J82" s="161">
        <f>$J$76</f>
        <v>472.27979999999997</v>
      </c>
      <c r="K82" s="158"/>
      <c r="L82" s="159"/>
    </row>
    <row r="83" spans="2:14">
      <c r="B83" s="162" t="s">
        <v>49</v>
      </c>
      <c r="C83" s="162"/>
      <c r="D83" s="162"/>
      <c r="E83" s="162"/>
      <c r="F83" s="162"/>
      <c r="G83" s="162"/>
      <c r="H83" s="162"/>
      <c r="I83" s="162"/>
      <c r="J83" s="94">
        <f>SUM(J80:L82)</f>
        <v>2075.4787088421585</v>
      </c>
      <c r="K83" s="94"/>
      <c r="L83" s="94"/>
    </row>
    <row r="84" spans="2:14" ht="27" customHeight="1">
      <c r="B84" s="16"/>
      <c r="C84" s="9"/>
      <c r="D84" s="9"/>
      <c r="E84" s="9"/>
      <c r="F84" s="9"/>
      <c r="G84" s="28"/>
      <c r="H84" s="29"/>
      <c r="I84" s="29"/>
      <c r="J84" s="6"/>
      <c r="K84" s="6"/>
      <c r="L84" s="6"/>
    </row>
    <row r="85" spans="2:14" ht="12" customHeight="1">
      <c r="B85" s="163" t="s">
        <v>65</v>
      </c>
      <c r="C85" s="163"/>
      <c r="D85" s="163"/>
      <c r="E85" s="163"/>
      <c r="F85" s="163"/>
      <c r="G85" s="163"/>
      <c r="H85" s="163"/>
      <c r="I85" s="163"/>
      <c r="J85" s="163"/>
      <c r="K85" s="163"/>
      <c r="L85" s="163"/>
    </row>
    <row r="86" spans="2:14" ht="2.25" customHeight="1">
      <c r="B86" s="16"/>
      <c r="C86" s="9"/>
      <c r="D86" s="9"/>
      <c r="E86" s="9"/>
      <c r="F86" s="9"/>
      <c r="G86" s="28"/>
      <c r="H86" s="29"/>
      <c r="I86" s="29"/>
      <c r="J86" s="6"/>
      <c r="K86" s="6"/>
      <c r="L86" s="6"/>
    </row>
    <row r="87" spans="2:14" ht="25.5">
      <c r="B87" s="18">
        <v>3</v>
      </c>
      <c r="C87" s="156" t="s">
        <v>14</v>
      </c>
      <c r="D87" s="156"/>
      <c r="E87" s="156"/>
      <c r="F87" s="156"/>
      <c r="G87" s="156"/>
      <c r="H87" s="156"/>
      <c r="I87" s="156"/>
      <c r="J87" s="30" t="s">
        <v>93</v>
      </c>
      <c r="K87" s="156" t="s">
        <v>3</v>
      </c>
      <c r="L87" s="156"/>
    </row>
    <row r="88" spans="2:14">
      <c r="B88" s="17" t="s">
        <v>34</v>
      </c>
      <c r="C88" s="149" t="s">
        <v>15</v>
      </c>
      <c r="D88" s="149"/>
      <c r="E88" s="149"/>
      <c r="F88" s="149"/>
      <c r="G88" s="149"/>
      <c r="H88" s="149"/>
      <c r="I88" s="149"/>
      <c r="J88" s="57">
        <v>4.5999999999999999E-3</v>
      </c>
      <c r="K88" s="150">
        <v>0</v>
      </c>
      <c r="L88" s="150"/>
      <c r="N88" s="41"/>
    </row>
    <row r="89" spans="2:14">
      <c r="B89" s="17" t="s">
        <v>35</v>
      </c>
      <c r="C89" s="149" t="s">
        <v>21</v>
      </c>
      <c r="D89" s="149"/>
      <c r="E89" s="149"/>
      <c r="F89" s="149"/>
      <c r="G89" s="149"/>
      <c r="H89" s="149"/>
      <c r="I89" s="149"/>
      <c r="J89" s="57">
        <v>2.9999999999999997E-4</v>
      </c>
      <c r="K89" s="150">
        <v>0</v>
      </c>
      <c r="L89" s="150"/>
      <c r="N89" s="42"/>
    </row>
    <row r="90" spans="2:14" ht="27.75" customHeight="1">
      <c r="B90" s="17" t="s">
        <v>36</v>
      </c>
      <c r="C90" s="149" t="s">
        <v>101</v>
      </c>
      <c r="D90" s="149"/>
      <c r="E90" s="149"/>
      <c r="F90" s="149"/>
      <c r="G90" s="149"/>
      <c r="H90" s="149"/>
      <c r="I90" s="149"/>
      <c r="J90" s="57">
        <v>4.3499999999999997E-2</v>
      </c>
      <c r="K90" s="150">
        <v>0</v>
      </c>
      <c r="L90" s="150"/>
      <c r="N90" s="42"/>
    </row>
    <row r="91" spans="2:14">
      <c r="B91" s="17" t="s">
        <v>37</v>
      </c>
      <c r="C91" s="149" t="s">
        <v>16</v>
      </c>
      <c r="D91" s="149"/>
      <c r="E91" s="149"/>
      <c r="F91" s="149"/>
      <c r="G91" s="149"/>
      <c r="H91" s="149"/>
      <c r="I91" s="149"/>
      <c r="J91" s="57">
        <f>1.94%/10</f>
        <v>1.9400000000000001E-3</v>
      </c>
      <c r="K91" s="150">
        <f t="shared" ref="K91:K93" si="1">($J$43)*J91</f>
        <v>5.2374306364545458</v>
      </c>
      <c r="L91" s="150"/>
      <c r="N91" s="41"/>
    </row>
    <row r="92" spans="2:14" ht="25.5" customHeight="1">
      <c r="B92" s="17" t="s">
        <v>38</v>
      </c>
      <c r="C92" s="149" t="s">
        <v>66</v>
      </c>
      <c r="D92" s="149"/>
      <c r="E92" s="149"/>
      <c r="F92" s="149"/>
      <c r="G92" s="149"/>
      <c r="H92" s="149"/>
      <c r="I92" s="149"/>
      <c r="J92" s="57">
        <v>7.1000000000000004E-3</v>
      </c>
      <c r="K92" s="124">
        <f t="shared" si="1"/>
        <v>19.167916246818184</v>
      </c>
      <c r="L92" s="124"/>
    </row>
    <row r="93" spans="2:14" ht="29.25" customHeight="1">
      <c r="B93" s="89" t="s">
        <v>39</v>
      </c>
      <c r="C93" s="149" t="s">
        <v>99</v>
      </c>
      <c r="D93" s="149"/>
      <c r="E93" s="149"/>
      <c r="F93" s="149"/>
      <c r="G93" s="149"/>
      <c r="H93" s="149"/>
      <c r="I93" s="149"/>
      <c r="J93" s="90">
        <v>2.2699999999999999E-4</v>
      </c>
      <c r="K93" s="150">
        <f t="shared" si="1"/>
        <v>0.6128333785954545</v>
      </c>
      <c r="L93" s="150"/>
      <c r="M93" s="82"/>
    </row>
    <row r="94" spans="2:14">
      <c r="B94" s="134" t="s">
        <v>12</v>
      </c>
      <c r="C94" s="134"/>
      <c r="D94" s="134"/>
      <c r="E94" s="134"/>
      <c r="F94" s="134"/>
      <c r="G94" s="134"/>
      <c r="H94" s="134"/>
      <c r="I94" s="134"/>
      <c r="J94" s="59">
        <f>SUM(J88:J93)</f>
        <v>5.7666999999999996E-2</v>
      </c>
      <c r="K94" s="126">
        <f>SUM(K88:L93)</f>
        <v>25.018180261868181</v>
      </c>
      <c r="L94" s="126"/>
    </row>
    <row r="95" spans="2:14" ht="22.5" customHeight="1">
      <c r="B95" s="16"/>
      <c r="C95" s="9"/>
      <c r="D95" s="9"/>
      <c r="E95" s="9"/>
      <c r="F95" s="9"/>
      <c r="G95" s="7"/>
      <c r="H95" s="6"/>
      <c r="I95" s="6"/>
      <c r="J95" s="6"/>
      <c r="K95" s="6"/>
      <c r="L95" s="6"/>
    </row>
    <row r="96" spans="2:14">
      <c r="B96" s="151" t="s">
        <v>67</v>
      </c>
      <c r="C96" s="151"/>
      <c r="D96" s="151"/>
      <c r="E96" s="151"/>
      <c r="F96" s="151"/>
      <c r="G96" s="151"/>
      <c r="H96" s="151"/>
      <c r="I96" s="151"/>
      <c r="J96" s="151"/>
      <c r="K96" s="151"/>
      <c r="L96" s="151"/>
    </row>
    <row r="97" spans="2:13" ht="3" customHeight="1">
      <c r="B97" s="67"/>
      <c r="C97" s="68"/>
      <c r="D97" s="68"/>
      <c r="E97" s="68"/>
      <c r="F97" s="68"/>
      <c r="G97" s="28"/>
      <c r="H97" s="29"/>
      <c r="I97" s="29"/>
      <c r="J97" s="29"/>
      <c r="K97" s="29"/>
      <c r="L97" s="29"/>
    </row>
    <row r="98" spans="2:13">
      <c r="B98" s="152" t="s">
        <v>68</v>
      </c>
      <c r="C98" s="152"/>
      <c r="D98" s="152"/>
      <c r="E98" s="152"/>
      <c r="F98" s="152"/>
      <c r="G98" s="152"/>
      <c r="H98" s="152"/>
      <c r="I98" s="152"/>
      <c r="J98" s="152"/>
      <c r="K98" s="152"/>
      <c r="L98" s="152"/>
    </row>
    <row r="99" spans="2:13" ht="25.5">
      <c r="B99" s="32" t="s">
        <v>69</v>
      </c>
      <c r="C99" s="153" t="s">
        <v>70</v>
      </c>
      <c r="D99" s="153"/>
      <c r="E99" s="153"/>
      <c r="F99" s="153"/>
      <c r="G99" s="153"/>
      <c r="H99" s="153"/>
      <c r="I99" s="153"/>
      <c r="J99" s="30" t="s">
        <v>93</v>
      </c>
      <c r="K99" s="154" t="s">
        <v>42</v>
      </c>
      <c r="L99" s="155"/>
    </row>
    <row r="100" spans="2:13" ht="12.75" customHeight="1">
      <c r="B100" s="33" t="s">
        <v>34</v>
      </c>
      <c r="C100" s="92" t="s">
        <v>161</v>
      </c>
      <c r="D100" s="92"/>
      <c r="E100" s="92"/>
      <c r="F100" s="92"/>
      <c r="G100" s="92"/>
      <c r="H100" s="92"/>
      <c r="I100" s="92"/>
      <c r="J100" s="66">
        <v>1.7000000000000001E-2</v>
      </c>
      <c r="K100" s="137">
        <f t="shared" ref="K100:K106" si="2">($J$43)*J100</f>
        <v>45.895010731818182</v>
      </c>
      <c r="L100" s="138"/>
      <c r="M100" s="63"/>
    </row>
    <row r="101" spans="2:13">
      <c r="B101" s="34" t="s">
        <v>35</v>
      </c>
      <c r="C101" s="92" t="s">
        <v>71</v>
      </c>
      <c r="D101" s="92"/>
      <c r="E101" s="92"/>
      <c r="F101" s="92"/>
      <c r="G101" s="92"/>
      <c r="H101" s="92"/>
      <c r="I101" s="92"/>
      <c r="J101" s="57">
        <v>1.6299999999999999E-2</v>
      </c>
      <c r="K101" s="137">
        <f t="shared" si="2"/>
        <v>44.005216172272725</v>
      </c>
      <c r="L101" s="138"/>
    </row>
    <row r="102" spans="2:13">
      <c r="B102" s="34" t="s">
        <v>36</v>
      </c>
      <c r="C102" s="92" t="s">
        <v>72</v>
      </c>
      <c r="D102" s="92"/>
      <c r="E102" s="92"/>
      <c r="F102" s="92"/>
      <c r="G102" s="92"/>
      <c r="H102" s="92"/>
      <c r="I102" s="92"/>
      <c r="J102" s="57">
        <v>2.0000000000000001E-4</v>
      </c>
      <c r="K102" s="137">
        <f t="shared" si="2"/>
        <v>0.5399413027272727</v>
      </c>
      <c r="L102" s="138"/>
    </row>
    <row r="103" spans="2:13">
      <c r="B103" s="34" t="s">
        <v>37</v>
      </c>
      <c r="C103" s="92" t="s">
        <v>17</v>
      </c>
      <c r="D103" s="92"/>
      <c r="E103" s="92"/>
      <c r="F103" s="92"/>
      <c r="G103" s="92"/>
      <c r="H103" s="92"/>
      <c r="I103" s="92"/>
      <c r="J103" s="57">
        <v>3.3E-3</v>
      </c>
      <c r="K103" s="137">
        <f t="shared" si="2"/>
        <v>8.9090314949999989</v>
      </c>
      <c r="L103" s="138"/>
    </row>
    <row r="104" spans="2:13">
      <c r="B104" s="34" t="s">
        <v>38</v>
      </c>
      <c r="C104" s="92" t="s">
        <v>13</v>
      </c>
      <c r="D104" s="92"/>
      <c r="E104" s="92"/>
      <c r="F104" s="92"/>
      <c r="G104" s="92"/>
      <c r="H104" s="92"/>
      <c r="I104" s="92"/>
      <c r="J104" s="58">
        <v>5.5000000000000003E-4</v>
      </c>
      <c r="K104" s="137">
        <f t="shared" si="2"/>
        <v>1.4848385825000001</v>
      </c>
      <c r="L104" s="138"/>
    </row>
    <row r="105" spans="2:13">
      <c r="B105" s="34" t="s">
        <v>39</v>
      </c>
      <c r="C105" s="92" t="s">
        <v>158</v>
      </c>
      <c r="D105" s="92"/>
      <c r="E105" s="92"/>
      <c r="F105" s="92"/>
      <c r="G105" s="92"/>
      <c r="H105" s="92"/>
      <c r="I105" s="92"/>
      <c r="J105" s="57">
        <v>1.3899999999999999E-2</v>
      </c>
      <c r="K105" s="137">
        <f t="shared" si="2"/>
        <v>37.525920539545453</v>
      </c>
      <c r="L105" s="138"/>
    </row>
    <row r="106" spans="2:13">
      <c r="B106" s="34" t="s">
        <v>40</v>
      </c>
      <c r="C106" s="92" t="s">
        <v>107</v>
      </c>
      <c r="D106" s="92"/>
      <c r="E106" s="92"/>
      <c r="F106" s="92"/>
      <c r="G106" s="92"/>
      <c r="H106" s="92"/>
      <c r="I106" s="92"/>
      <c r="J106" s="49"/>
      <c r="K106" s="137">
        <f t="shared" si="2"/>
        <v>0</v>
      </c>
      <c r="L106" s="138"/>
    </row>
    <row r="107" spans="2:13">
      <c r="B107" s="34"/>
      <c r="C107" s="139" t="s">
        <v>12</v>
      </c>
      <c r="D107" s="140"/>
      <c r="E107" s="140"/>
      <c r="F107" s="140"/>
      <c r="G107" s="140"/>
      <c r="H107" s="140"/>
      <c r="I107" s="141"/>
      <c r="J107" s="60">
        <f>SUM(J100:J106)</f>
        <v>5.124999999999999E-2</v>
      </c>
      <c r="K107" s="142">
        <f>SUM(K100:L106)</f>
        <v>138.35995882386362</v>
      </c>
      <c r="L107" s="143"/>
    </row>
    <row r="108" spans="2:13" ht="24.75" customHeight="1">
      <c r="B108" s="34" t="s">
        <v>57</v>
      </c>
      <c r="C108" s="144" t="s">
        <v>102</v>
      </c>
      <c r="D108" s="145"/>
      <c r="E108" s="145"/>
      <c r="F108" s="145"/>
      <c r="G108" s="145"/>
      <c r="H108" s="145"/>
      <c r="I108" s="146"/>
      <c r="J108" s="58">
        <f>$J$107*$J$66</f>
        <v>1.5887499999999995E-2</v>
      </c>
      <c r="K108" s="137">
        <f>($J$43)*$J$108</f>
        <v>42.891587235397715</v>
      </c>
      <c r="L108" s="138"/>
    </row>
    <row r="109" spans="2:13" ht="11.25" customHeight="1">
      <c r="B109" s="134" t="s">
        <v>12</v>
      </c>
      <c r="C109" s="134"/>
      <c r="D109" s="134"/>
      <c r="E109" s="134"/>
      <c r="F109" s="134"/>
      <c r="G109" s="134"/>
      <c r="H109" s="134"/>
      <c r="I109" s="134"/>
      <c r="J109" s="60">
        <f>SUM(J107:J108)</f>
        <v>6.7137499999999989E-2</v>
      </c>
      <c r="K109" s="147">
        <f>SUM(K107:L108)</f>
        <v>181.25154605926133</v>
      </c>
      <c r="L109" s="148"/>
    </row>
    <row r="110" spans="2:13" ht="9" customHeight="1">
      <c r="B110" s="21"/>
      <c r="C110" s="22"/>
      <c r="D110" s="21"/>
      <c r="E110" s="21"/>
      <c r="F110" s="21"/>
      <c r="G110" s="10"/>
      <c r="H110" s="10"/>
      <c r="I110" s="10"/>
      <c r="J110" s="10"/>
      <c r="K110" s="10"/>
      <c r="L110" s="10"/>
    </row>
    <row r="111" spans="2:13">
      <c r="B111" s="132" t="s">
        <v>73</v>
      </c>
      <c r="C111" s="132"/>
      <c r="D111" s="132"/>
      <c r="E111" s="132"/>
      <c r="F111" s="132"/>
      <c r="G111" s="132"/>
      <c r="H111" s="132"/>
      <c r="I111" s="132"/>
      <c r="J111" s="132"/>
      <c r="K111" s="132"/>
      <c r="L111" s="132"/>
    </row>
    <row r="112" spans="2:13">
      <c r="B112" s="18" t="s">
        <v>75</v>
      </c>
      <c r="C112" s="133" t="s">
        <v>74</v>
      </c>
      <c r="D112" s="133"/>
      <c r="E112" s="133"/>
      <c r="F112" s="133"/>
      <c r="G112" s="133"/>
      <c r="H112" s="133"/>
      <c r="I112" s="133"/>
      <c r="J112" s="134" t="s">
        <v>42</v>
      </c>
      <c r="K112" s="134"/>
      <c r="L112" s="134"/>
    </row>
    <row r="113" spans="2:12">
      <c r="B113" s="23" t="s">
        <v>34</v>
      </c>
      <c r="C113" s="135" t="s">
        <v>76</v>
      </c>
      <c r="D113" s="135"/>
      <c r="E113" s="135"/>
      <c r="F113" s="135"/>
      <c r="G113" s="135"/>
      <c r="H113" s="135"/>
      <c r="I113" s="135"/>
      <c r="J113" s="119">
        <v>0</v>
      </c>
      <c r="K113" s="119"/>
      <c r="L113" s="119"/>
    </row>
    <row r="114" spans="2:12">
      <c r="B114" s="134" t="s">
        <v>12</v>
      </c>
      <c r="C114" s="134"/>
      <c r="D114" s="134"/>
      <c r="E114" s="134"/>
      <c r="F114" s="134"/>
      <c r="G114" s="134"/>
      <c r="H114" s="134"/>
      <c r="I114" s="134"/>
      <c r="J114" s="126">
        <f>J113</f>
        <v>0</v>
      </c>
      <c r="K114" s="126"/>
      <c r="L114" s="126"/>
    </row>
    <row r="115" spans="2:12" ht="21" customHeight="1">
      <c r="B115" s="21"/>
      <c r="C115" s="22"/>
      <c r="D115" s="21"/>
      <c r="E115" s="21"/>
      <c r="F115" s="21"/>
      <c r="G115" s="10"/>
      <c r="H115" s="10"/>
      <c r="I115" s="10"/>
      <c r="J115" s="10"/>
      <c r="K115" s="10"/>
      <c r="L115" s="10"/>
    </row>
    <row r="116" spans="2:12">
      <c r="B116" s="132" t="s">
        <v>77</v>
      </c>
      <c r="C116" s="132"/>
      <c r="D116" s="132"/>
      <c r="E116" s="132"/>
      <c r="F116" s="132"/>
      <c r="G116" s="132"/>
      <c r="H116" s="132"/>
      <c r="I116" s="132"/>
      <c r="J116" s="132"/>
      <c r="K116" s="132"/>
      <c r="L116" s="132"/>
    </row>
    <row r="117" spans="2:12">
      <c r="B117" s="18">
        <v>4</v>
      </c>
      <c r="C117" s="136" t="s">
        <v>64</v>
      </c>
      <c r="D117" s="136"/>
      <c r="E117" s="136"/>
      <c r="F117" s="136"/>
      <c r="G117" s="136"/>
      <c r="H117" s="136"/>
      <c r="I117" s="136"/>
      <c r="J117" s="117" t="s">
        <v>42</v>
      </c>
      <c r="K117" s="117"/>
      <c r="L117" s="117"/>
    </row>
    <row r="118" spans="2:12">
      <c r="B118" s="17" t="s">
        <v>69</v>
      </c>
      <c r="C118" s="92" t="s">
        <v>71</v>
      </c>
      <c r="D118" s="92"/>
      <c r="E118" s="92"/>
      <c r="F118" s="92"/>
      <c r="G118" s="92"/>
      <c r="H118" s="92"/>
      <c r="I118" s="92"/>
      <c r="J118" s="124">
        <f>$K$109</f>
        <v>181.25154605926133</v>
      </c>
      <c r="K118" s="124"/>
      <c r="L118" s="124"/>
    </row>
    <row r="119" spans="2:12">
      <c r="B119" s="17" t="s">
        <v>75</v>
      </c>
      <c r="C119" s="92" t="s">
        <v>74</v>
      </c>
      <c r="D119" s="92"/>
      <c r="E119" s="92"/>
      <c r="F119" s="92"/>
      <c r="G119" s="92"/>
      <c r="H119" s="92"/>
      <c r="I119" s="92"/>
      <c r="J119" s="119">
        <f>$J$114</f>
        <v>0</v>
      </c>
      <c r="K119" s="119"/>
      <c r="L119" s="119"/>
    </row>
    <row r="120" spans="2:12" ht="12.75" customHeight="1">
      <c r="B120" s="125" t="s">
        <v>12</v>
      </c>
      <c r="C120" s="125"/>
      <c r="D120" s="125"/>
      <c r="E120" s="125"/>
      <c r="F120" s="125"/>
      <c r="G120" s="125"/>
      <c r="H120" s="125"/>
      <c r="I120" s="125"/>
      <c r="J120" s="126">
        <f>J118+J119</f>
        <v>181.25154605926133</v>
      </c>
      <c r="K120" s="126"/>
      <c r="L120" s="126"/>
    </row>
    <row r="121" spans="2:12">
      <c r="B121" s="44"/>
      <c r="C121" s="127"/>
      <c r="D121" s="127"/>
      <c r="E121" s="127"/>
      <c r="F121" s="127"/>
      <c r="G121" s="127"/>
      <c r="H121" s="127"/>
      <c r="I121" s="127"/>
      <c r="J121" s="128"/>
      <c r="K121" s="129"/>
      <c r="L121" s="129"/>
    </row>
    <row r="122" spans="2:12">
      <c r="B122" s="130"/>
      <c r="C122" s="130"/>
      <c r="D122" s="130"/>
      <c r="E122" s="130"/>
      <c r="F122" s="130"/>
      <c r="G122" s="130"/>
      <c r="H122" s="130"/>
      <c r="I122" s="130"/>
      <c r="J122" s="131"/>
      <c r="K122" s="131"/>
      <c r="L122" s="131"/>
    </row>
    <row r="123" spans="2:12">
      <c r="B123" s="22" t="s">
        <v>78</v>
      </c>
      <c r="C123" s="22"/>
      <c r="D123" s="22"/>
      <c r="E123" s="22"/>
      <c r="F123" s="22"/>
      <c r="G123" s="10"/>
      <c r="H123" s="10"/>
      <c r="I123" s="10"/>
      <c r="J123" s="10"/>
      <c r="K123" s="10"/>
      <c r="L123" s="10"/>
    </row>
    <row r="124" spans="2:12" ht="3" customHeight="1">
      <c r="B124" s="21"/>
      <c r="C124" s="22"/>
      <c r="D124" s="21"/>
      <c r="E124" s="21"/>
      <c r="F124" s="21"/>
      <c r="G124" s="10"/>
      <c r="H124" s="10"/>
      <c r="I124" s="10"/>
      <c r="J124" s="10"/>
      <c r="K124" s="10"/>
      <c r="L124" s="10"/>
    </row>
    <row r="125" spans="2:12">
      <c r="B125" s="18">
        <v>5</v>
      </c>
      <c r="C125" s="115" t="s">
        <v>6</v>
      </c>
      <c r="D125" s="115"/>
      <c r="E125" s="115"/>
      <c r="F125" s="115"/>
      <c r="G125" s="115"/>
      <c r="H125" s="115"/>
      <c r="I125" s="115"/>
      <c r="J125" s="116" t="s">
        <v>42</v>
      </c>
      <c r="K125" s="117"/>
      <c r="L125" s="117"/>
    </row>
    <row r="126" spans="2:12">
      <c r="B126" s="23" t="s">
        <v>34</v>
      </c>
      <c r="C126" s="92" t="s">
        <v>7</v>
      </c>
      <c r="D126" s="92"/>
      <c r="E126" s="92"/>
      <c r="F126" s="92"/>
      <c r="G126" s="92"/>
      <c r="H126" s="92"/>
      <c r="I126" s="92"/>
      <c r="J126" s="118">
        <f>UNIFORME!E21</f>
        <v>669.27333333333343</v>
      </c>
      <c r="K126" s="119"/>
      <c r="L126" s="119"/>
    </row>
    <row r="127" spans="2:12">
      <c r="B127" s="23" t="s">
        <v>37</v>
      </c>
      <c r="C127" s="92" t="s">
        <v>8</v>
      </c>
      <c r="D127" s="92"/>
      <c r="E127" s="92"/>
      <c r="F127" s="92"/>
      <c r="G127" s="92"/>
      <c r="H127" s="92"/>
      <c r="I127" s="92"/>
      <c r="J127" s="118">
        <f>EQUIPAMENTOS!E29</f>
        <v>38.214750000000002</v>
      </c>
      <c r="K127" s="119"/>
      <c r="L127" s="119"/>
    </row>
    <row r="128" spans="2:12">
      <c r="B128" s="23" t="s">
        <v>38</v>
      </c>
      <c r="C128" s="92" t="s">
        <v>178</v>
      </c>
      <c r="D128" s="92"/>
      <c r="E128" s="92"/>
      <c r="F128" s="92"/>
      <c r="G128" s="92"/>
      <c r="H128" s="92"/>
      <c r="I128" s="92"/>
      <c r="J128" s="120"/>
      <c r="K128" s="120"/>
      <c r="L128" s="121"/>
    </row>
    <row r="129" spans="2:15">
      <c r="B129" s="117" t="s">
        <v>49</v>
      </c>
      <c r="C129" s="117"/>
      <c r="D129" s="117"/>
      <c r="E129" s="117"/>
      <c r="F129" s="117"/>
      <c r="G129" s="117"/>
      <c r="H129" s="117"/>
      <c r="I129" s="117"/>
      <c r="J129" s="122">
        <f>SUM(J126:L128)</f>
        <v>707.48808333333341</v>
      </c>
      <c r="K129" s="123"/>
      <c r="L129" s="123"/>
    </row>
    <row r="130" spans="2:15" ht="6.75" customHeight="1">
      <c r="B130" s="21"/>
      <c r="C130" s="22"/>
      <c r="D130" s="21"/>
      <c r="E130" s="21"/>
      <c r="F130" s="21"/>
      <c r="G130" s="10"/>
      <c r="H130" s="10"/>
      <c r="I130" s="10"/>
      <c r="J130" s="10"/>
      <c r="K130" s="10"/>
      <c r="L130" s="10"/>
    </row>
    <row r="131" spans="2:15">
      <c r="B131" s="22" t="s">
        <v>79</v>
      </c>
      <c r="C131" s="22"/>
      <c r="D131" s="22"/>
      <c r="E131" s="22"/>
      <c r="F131" s="22"/>
      <c r="G131" s="10"/>
      <c r="H131" s="10"/>
      <c r="I131" s="10"/>
      <c r="J131" s="10"/>
      <c r="K131" s="10"/>
      <c r="L131" s="10"/>
    </row>
    <row r="132" spans="2:15" ht="3.75" customHeight="1">
      <c r="B132" s="21"/>
      <c r="C132" s="22"/>
      <c r="D132" s="21"/>
      <c r="E132" s="21"/>
      <c r="F132" s="21"/>
      <c r="G132" s="10"/>
      <c r="H132" s="10"/>
      <c r="I132" s="10"/>
      <c r="J132" s="10"/>
      <c r="K132" s="10"/>
      <c r="L132" s="10"/>
    </row>
    <row r="133" spans="2:15" ht="25.5" customHeight="1">
      <c r="B133" s="18">
        <v>6</v>
      </c>
      <c r="C133" s="107" t="s">
        <v>18</v>
      </c>
      <c r="D133" s="107"/>
      <c r="E133" s="107"/>
      <c r="F133" s="107"/>
      <c r="G133" s="107"/>
      <c r="H133" s="107"/>
      <c r="I133" s="107"/>
      <c r="J133" s="24" t="s">
        <v>90</v>
      </c>
      <c r="K133" s="108" t="s">
        <v>3</v>
      </c>
      <c r="L133" s="109"/>
    </row>
    <row r="134" spans="2:15" ht="12.75" customHeight="1">
      <c r="B134" s="23" t="s">
        <v>34</v>
      </c>
      <c r="C134" s="92" t="s">
        <v>80</v>
      </c>
      <c r="D134" s="92"/>
      <c r="E134" s="92"/>
      <c r="F134" s="92"/>
      <c r="G134" s="92"/>
      <c r="H134" s="92"/>
      <c r="I134" s="92"/>
      <c r="J134" s="45">
        <v>2.3E-2</v>
      </c>
      <c r="K134" s="110">
        <f>J134*$J$150</f>
        <v>137.196135742726</v>
      </c>
      <c r="L134" s="103"/>
      <c r="M134" s="42"/>
      <c r="N134" s="65"/>
      <c r="O134" s="65"/>
    </row>
    <row r="135" spans="2:15">
      <c r="B135" s="23" t="s">
        <v>35</v>
      </c>
      <c r="C135" s="111" t="s">
        <v>81</v>
      </c>
      <c r="D135" s="111"/>
      <c r="E135" s="111"/>
      <c r="F135" s="111"/>
      <c r="G135" s="111"/>
      <c r="H135" s="111"/>
      <c r="I135" s="111"/>
      <c r="J135" s="46">
        <v>1.2999999999999999E-2</v>
      </c>
      <c r="K135" s="110">
        <f>J135*($J$150+$K$134)</f>
        <v>79.329191706196227</v>
      </c>
      <c r="L135" s="103"/>
    </row>
    <row r="136" spans="2:15">
      <c r="B136" s="23" t="s">
        <v>36</v>
      </c>
      <c r="C136" s="112" t="s">
        <v>82</v>
      </c>
      <c r="D136" s="113"/>
      <c r="E136" s="113"/>
      <c r="F136" s="113"/>
      <c r="G136" s="113"/>
      <c r="H136" s="113"/>
      <c r="I136" s="114"/>
      <c r="J136" s="47"/>
      <c r="K136" s="110"/>
      <c r="L136" s="103"/>
    </row>
    <row r="137" spans="2:15" ht="28.5" customHeight="1">
      <c r="B137" s="23"/>
      <c r="C137" s="92" t="s">
        <v>179</v>
      </c>
      <c r="D137" s="92"/>
      <c r="E137" s="92"/>
      <c r="F137" s="92"/>
      <c r="G137" s="92"/>
      <c r="H137" s="92"/>
      <c r="I137" s="92"/>
      <c r="J137" s="48">
        <v>3.7600000000000001E-2</v>
      </c>
      <c r="K137" s="102">
        <f>J137*(($J$150+$K$134+$K$135)/(1-($J$137+$J$138+$J$139)))</f>
        <v>254.74266659857074</v>
      </c>
      <c r="L137" s="103"/>
    </row>
    <row r="138" spans="2:15" ht="12.75" customHeight="1">
      <c r="B138" s="23"/>
      <c r="C138" s="92" t="s">
        <v>83</v>
      </c>
      <c r="D138" s="92"/>
      <c r="E138" s="92"/>
      <c r="F138" s="92"/>
      <c r="G138" s="92"/>
      <c r="H138" s="92"/>
      <c r="I138" s="92"/>
      <c r="J138" s="46">
        <v>0</v>
      </c>
      <c r="K138" s="102">
        <f>J138*(($J$150+$K$134+$K$135)/(1-($J$137+$J$138+$J$139)))</f>
        <v>0</v>
      </c>
      <c r="L138" s="103"/>
    </row>
    <row r="139" spans="2:15" ht="12.75" customHeight="1">
      <c r="B139" s="23"/>
      <c r="C139" s="92" t="s">
        <v>142</v>
      </c>
      <c r="D139" s="92"/>
      <c r="E139" s="92"/>
      <c r="F139" s="92"/>
      <c r="G139" s="92"/>
      <c r="H139" s="92"/>
      <c r="I139" s="92"/>
      <c r="J139" s="38">
        <v>0.05</v>
      </c>
      <c r="K139" s="102">
        <f>J139*(($J$150+$K$134+$K$135)/(1-($J$137+$J$138+$J$139)))</f>
        <v>338.75354600873766</v>
      </c>
      <c r="L139" s="103"/>
    </row>
    <row r="140" spans="2:15">
      <c r="B140" s="99" t="s">
        <v>12</v>
      </c>
      <c r="C140" s="99"/>
      <c r="D140" s="99"/>
      <c r="E140" s="99"/>
      <c r="F140" s="99"/>
      <c r="G140" s="99"/>
      <c r="H140" s="99"/>
      <c r="I140" s="99"/>
      <c r="J140" s="40">
        <f>SUM(J134:J139)</f>
        <v>0.1236</v>
      </c>
      <c r="K140" s="104">
        <f>SUM(K134:L139)</f>
        <v>810.02154005623061</v>
      </c>
      <c r="L140" s="105"/>
    </row>
    <row r="141" spans="2:15" ht="3" customHeight="1">
      <c r="B141" s="21"/>
      <c r="C141" s="22"/>
      <c r="D141" s="21"/>
      <c r="E141" s="21"/>
      <c r="F141" s="21"/>
      <c r="G141" s="10"/>
      <c r="H141" s="10"/>
      <c r="I141" s="10"/>
      <c r="J141" s="10"/>
      <c r="K141" s="10"/>
      <c r="L141" s="10"/>
    </row>
    <row r="142" spans="2:15">
      <c r="B142" s="22" t="s">
        <v>84</v>
      </c>
      <c r="C142" s="22"/>
      <c r="D142" s="22"/>
      <c r="E142" s="22"/>
      <c r="F142" s="22"/>
      <c r="G142" s="10"/>
      <c r="H142" s="10"/>
      <c r="I142" s="10"/>
      <c r="J142" s="10"/>
      <c r="K142" s="10"/>
      <c r="L142" s="10"/>
    </row>
    <row r="143" spans="2:15" ht="4.5" customHeight="1">
      <c r="B143" s="21"/>
      <c r="C143" s="22"/>
      <c r="D143" s="21"/>
      <c r="E143" s="21"/>
      <c r="F143" s="21"/>
      <c r="G143" s="10"/>
      <c r="H143" s="31"/>
      <c r="I143" s="10"/>
      <c r="J143" s="10"/>
      <c r="K143" s="10"/>
      <c r="L143" s="10"/>
    </row>
    <row r="144" spans="2:15">
      <c r="B144" s="20"/>
      <c r="C144" s="106" t="s">
        <v>19</v>
      </c>
      <c r="D144" s="106"/>
      <c r="E144" s="106"/>
      <c r="F144" s="106"/>
      <c r="G144" s="106"/>
      <c r="H144" s="106"/>
      <c r="I144" s="106"/>
      <c r="J144" s="99" t="s">
        <v>42</v>
      </c>
      <c r="K144" s="99"/>
      <c r="L144" s="99"/>
    </row>
    <row r="145" spans="2:12">
      <c r="B145" s="23" t="s">
        <v>34</v>
      </c>
      <c r="C145" s="92" t="s">
        <v>41</v>
      </c>
      <c r="D145" s="92"/>
      <c r="E145" s="92"/>
      <c r="F145" s="92"/>
      <c r="G145" s="92"/>
      <c r="H145" s="92"/>
      <c r="I145" s="92"/>
      <c r="J145" s="93">
        <f>$J$45</f>
        <v>2975.8128616219005</v>
      </c>
      <c r="K145" s="93"/>
      <c r="L145" s="93"/>
    </row>
    <row r="146" spans="2:12">
      <c r="B146" s="23" t="s">
        <v>35</v>
      </c>
      <c r="C146" s="92" t="s">
        <v>50</v>
      </c>
      <c r="D146" s="92"/>
      <c r="E146" s="92"/>
      <c r="F146" s="92"/>
      <c r="G146" s="92"/>
      <c r="H146" s="92"/>
      <c r="I146" s="92"/>
      <c r="J146" s="93">
        <f>$J$83</f>
        <v>2075.4787088421585</v>
      </c>
      <c r="K146" s="93"/>
      <c r="L146" s="93"/>
    </row>
    <row r="147" spans="2:12">
      <c r="B147" s="23" t="s">
        <v>36</v>
      </c>
      <c r="C147" s="92" t="s">
        <v>65</v>
      </c>
      <c r="D147" s="92"/>
      <c r="E147" s="92"/>
      <c r="F147" s="92"/>
      <c r="G147" s="92"/>
      <c r="H147" s="92"/>
      <c r="I147" s="92"/>
      <c r="J147" s="93">
        <f>$K$94</f>
        <v>25.018180261868181</v>
      </c>
      <c r="K147" s="93"/>
      <c r="L147" s="93"/>
    </row>
    <row r="148" spans="2:12">
      <c r="B148" s="23" t="s">
        <v>37</v>
      </c>
      <c r="C148" s="92" t="s">
        <v>67</v>
      </c>
      <c r="D148" s="92"/>
      <c r="E148" s="92"/>
      <c r="F148" s="92"/>
      <c r="G148" s="92"/>
      <c r="H148" s="92"/>
      <c r="I148" s="92"/>
      <c r="J148" s="93">
        <f>$J$120</f>
        <v>181.25154605926133</v>
      </c>
      <c r="K148" s="93"/>
      <c r="L148" s="93"/>
    </row>
    <row r="149" spans="2:12">
      <c r="B149" s="23" t="s">
        <v>38</v>
      </c>
      <c r="C149" s="92" t="s">
        <v>78</v>
      </c>
      <c r="D149" s="92"/>
      <c r="E149" s="92"/>
      <c r="F149" s="92"/>
      <c r="G149" s="92"/>
      <c r="H149" s="92"/>
      <c r="I149" s="92"/>
      <c r="J149" s="98">
        <f>$J$129</f>
        <v>707.48808333333341</v>
      </c>
      <c r="K149" s="98"/>
      <c r="L149" s="98"/>
    </row>
    <row r="150" spans="2:12">
      <c r="B150" s="99" t="s">
        <v>85</v>
      </c>
      <c r="C150" s="99"/>
      <c r="D150" s="99"/>
      <c r="E150" s="99"/>
      <c r="F150" s="99"/>
      <c r="G150" s="99"/>
      <c r="H150" s="99"/>
      <c r="I150" s="99"/>
      <c r="J150" s="100">
        <f>SUM(J145:L149)</f>
        <v>5965.0493801185221</v>
      </c>
      <c r="K150" s="100"/>
      <c r="L150" s="100"/>
    </row>
    <row r="151" spans="2:12">
      <c r="B151" s="23" t="s">
        <v>39</v>
      </c>
      <c r="C151" s="92" t="s">
        <v>79</v>
      </c>
      <c r="D151" s="92"/>
      <c r="E151" s="92"/>
      <c r="F151" s="92"/>
      <c r="G151" s="92"/>
      <c r="H151" s="92"/>
      <c r="I151" s="92"/>
      <c r="J151" s="101">
        <f>$K$140</f>
        <v>810.02154005623061</v>
      </c>
      <c r="K151" s="101"/>
      <c r="L151" s="101"/>
    </row>
    <row r="152" spans="2:12">
      <c r="B152" s="94" t="s">
        <v>86</v>
      </c>
      <c r="C152" s="94"/>
      <c r="D152" s="94"/>
      <c r="E152" s="94"/>
      <c r="F152" s="94"/>
      <c r="G152" s="94"/>
      <c r="H152" s="94"/>
      <c r="I152" s="94"/>
      <c r="J152" s="95">
        <f>J150+J151</f>
        <v>6775.0709201747522</v>
      </c>
      <c r="K152" s="96"/>
      <c r="L152" s="97"/>
    </row>
    <row r="153" spans="2:12">
      <c r="B153" s="94" t="s">
        <v>141</v>
      </c>
      <c r="C153" s="94"/>
      <c r="D153" s="94"/>
      <c r="E153" s="94"/>
      <c r="F153" s="94"/>
      <c r="G153" s="94"/>
      <c r="H153" s="94"/>
      <c r="I153" s="94"/>
      <c r="J153" s="95">
        <f>J152*2</f>
        <v>13550.141840349504</v>
      </c>
      <c r="K153" s="96"/>
      <c r="L153" s="97"/>
    </row>
    <row r="154" spans="2:12">
      <c r="K154" s="77">
        <f>J153</f>
        <v>13550.141840349504</v>
      </c>
    </row>
    <row r="156" spans="2:12">
      <c r="K156" s="81">
        <f>K154*12</f>
        <v>162601.70208419405</v>
      </c>
    </row>
  </sheetData>
  <mergeCells count="226">
    <mergeCell ref="C136:I136"/>
    <mergeCell ref="K136:L136"/>
    <mergeCell ref="C137:I137"/>
    <mergeCell ref="K137:L137"/>
    <mergeCell ref="C138:I138"/>
    <mergeCell ref="K138:L138"/>
    <mergeCell ref="C133:I133"/>
    <mergeCell ref="K133:L133"/>
    <mergeCell ref="C145:I145"/>
    <mergeCell ref="J145:L145"/>
    <mergeCell ref="C134:I134"/>
    <mergeCell ref="K134:L134"/>
    <mergeCell ref="C135:I135"/>
    <mergeCell ref="K135:L135"/>
    <mergeCell ref="C146:I146"/>
    <mergeCell ref="J146:L146"/>
    <mergeCell ref="C139:I139"/>
    <mergeCell ref="K139:L139"/>
    <mergeCell ref="B140:I140"/>
    <mergeCell ref="K140:L140"/>
    <mergeCell ref="C144:I144"/>
    <mergeCell ref="J144:L144"/>
    <mergeCell ref="B153:I153"/>
    <mergeCell ref="J153:L153"/>
    <mergeCell ref="C149:I149"/>
    <mergeCell ref="J149:L149"/>
    <mergeCell ref="B150:I150"/>
    <mergeCell ref="J150:L150"/>
    <mergeCell ref="C151:I151"/>
    <mergeCell ref="J151:L151"/>
    <mergeCell ref="C147:I147"/>
    <mergeCell ref="J147:L147"/>
    <mergeCell ref="C148:I148"/>
    <mergeCell ref="J148:L148"/>
    <mergeCell ref="B152:I152"/>
    <mergeCell ref="J152:L152"/>
    <mergeCell ref="C127:I127"/>
    <mergeCell ref="J127:L127"/>
    <mergeCell ref="C128:I128"/>
    <mergeCell ref="J128:L128"/>
    <mergeCell ref="B129:I129"/>
    <mergeCell ref="J129:L129"/>
    <mergeCell ref="B122:I122"/>
    <mergeCell ref="J122:L122"/>
    <mergeCell ref="C125:I125"/>
    <mergeCell ref="J125:L125"/>
    <mergeCell ref="C126:I126"/>
    <mergeCell ref="J126:L126"/>
    <mergeCell ref="C119:I119"/>
    <mergeCell ref="J119:L119"/>
    <mergeCell ref="B120:I120"/>
    <mergeCell ref="J120:L120"/>
    <mergeCell ref="C121:I121"/>
    <mergeCell ref="J121:L121"/>
    <mergeCell ref="B114:I114"/>
    <mergeCell ref="J114:L114"/>
    <mergeCell ref="B116:L116"/>
    <mergeCell ref="C117:I117"/>
    <mergeCell ref="J117:L117"/>
    <mergeCell ref="C118:I118"/>
    <mergeCell ref="J118:L118"/>
    <mergeCell ref="B109:I109"/>
    <mergeCell ref="K109:L109"/>
    <mergeCell ref="B111:L111"/>
    <mergeCell ref="C112:I112"/>
    <mergeCell ref="J112:L112"/>
    <mergeCell ref="C113:I113"/>
    <mergeCell ref="J113:L113"/>
    <mergeCell ref="C106:I106"/>
    <mergeCell ref="K106:L106"/>
    <mergeCell ref="C107:I107"/>
    <mergeCell ref="K107:L107"/>
    <mergeCell ref="C108:I108"/>
    <mergeCell ref="K108:L108"/>
    <mergeCell ref="C102:I102"/>
    <mergeCell ref="K102:L102"/>
    <mergeCell ref="C103:I103"/>
    <mergeCell ref="K103:L103"/>
    <mergeCell ref="C104:I104"/>
    <mergeCell ref="K104:L104"/>
    <mergeCell ref="C105:I105"/>
    <mergeCell ref="K105:L105"/>
    <mergeCell ref="C99:I99"/>
    <mergeCell ref="K99:L99"/>
    <mergeCell ref="C100:I100"/>
    <mergeCell ref="K100:L100"/>
    <mergeCell ref="C101:I101"/>
    <mergeCell ref="K101:L101"/>
    <mergeCell ref="C93:I93"/>
    <mergeCell ref="K93:L93"/>
    <mergeCell ref="B94:I94"/>
    <mergeCell ref="K94:L94"/>
    <mergeCell ref="B96:L96"/>
    <mergeCell ref="B98:L98"/>
    <mergeCell ref="C90:I90"/>
    <mergeCell ref="K90:L90"/>
    <mergeCell ref="C91:I91"/>
    <mergeCell ref="K91:L91"/>
    <mergeCell ref="C92:I92"/>
    <mergeCell ref="K92:L92"/>
    <mergeCell ref="B85:L85"/>
    <mergeCell ref="C87:I87"/>
    <mergeCell ref="K87:L87"/>
    <mergeCell ref="C88:I88"/>
    <mergeCell ref="K88:L88"/>
    <mergeCell ref="C89:I89"/>
    <mergeCell ref="K89:L89"/>
    <mergeCell ref="C81:I81"/>
    <mergeCell ref="J81:L81"/>
    <mergeCell ref="C82:I82"/>
    <mergeCell ref="J82:L82"/>
    <mergeCell ref="B83:I83"/>
    <mergeCell ref="J83:L83"/>
    <mergeCell ref="B76:I76"/>
    <mergeCell ref="J76:L76"/>
    <mergeCell ref="B78:L78"/>
    <mergeCell ref="C79:I79"/>
    <mergeCell ref="J79:L79"/>
    <mergeCell ref="C80:I80"/>
    <mergeCell ref="J80:L80"/>
    <mergeCell ref="C71:I71"/>
    <mergeCell ref="J71:L71"/>
    <mergeCell ref="C72:I72"/>
    <mergeCell ref="J72:L72"/>
    <mergeCell ref="C73:I73"/>
    <mergeCell ref="J73:L73"/>
    <mergeCell ref="C74:I74"/>
    <mergeCell ref="J74:L74"/>
    <mergeCell ref="C75:I75"/>
    <mergeCell ref="J75:L75"/>
    <mergeCell ref="C66:I66"/>
    <mergeCell ref="K66:L66"/>
    <mergeCell ref="C67:I67"/>
    <mergeCell ref="B69:L69"/>
    <mergeCell ref="C70:I70"/>
    <mergeCell ref="J70:L70"/>
    <mergeCell ref="C63:I63"/>
    <mergeCell ref="K63:L63"/>
    <mergeCell ref="C64:I64"/>
    <mergeCell ref="K64:L64"/>
    <mergeCell ref="C65:I65"/>
    <mergeCell ref="K65:L65"/>
    <mergeCell ref="C60:I60"/>
    <mergeCell ref="K60:L60"/>
    <mergeCell ref="C61:I61"/>
    <mergeCell ref="K61:L61"/>
    <mergeCell ref="C62:I62"/>
    <mergeCell ref="K62:L62"/>
    <mergeCell ref="B56:L56"/>
    <mergeCell ref="C57:I57"/>
    <mergeCell ref="K57:L57"/>
    <mergeCell ref="C58:I58"/>
    <mergeCell ref="K58:L58"/>
    <mergeCell ref="C59:I59"/>
    <mergeCell ref="K59:L59"/>
    <mergeCell ref="C50:I50"/>
    <mergeCell ref="K50:L50"/>
    <mergeCell ref="C51:I51"/>
    <mergeCell ref="K51:L51"/>
    <mergeCell ref="B52:I52"/>
    <mergeCell ref="K52:L52"/>
    <mergeCell ref="C44:I44"/>
    <mergeCell ref="J44:L44"/>
    <mergeCell ref="C45:I45"/>
    <mergeCell ref="J45:L45"/>
    <mergeCell ref="C46:F46"/>
    <mergeCell ref="C49:I49"/>
    <mergeCell ref="K49:L49"/>
    <mergeCell ref="C41:I41"/>
    <mergeCell ref="J41:L41"/>
    <mergeCell ref="C42:I42"/>
    <mergeCell ref="J42:L42"/>
    <mergeCell ref="C43:I43"/>
    <mergeCell ref="J43:L43"/>
    <mergeCell ref="C38:I38"/>
    <mergeCell ref="J38:L38"/>
    <mergeCell ref="C39:I39"/>
    <mergeCell ref="J39:L39"/>
    <mergeCell ref="C40:I40"/>
    <mergeCell ref="J40:L40"/>
    <mergeCell ref="C32:I32"/>
    <mergeCell ref="J32:L32"/>
    <mergeCell ref="B35:L35"/>
    <mergeCell ref="B36:I36"/>
    <mergeCell ref="J36:L36"/>
    <mergeCell ref="C37:I37"/>
    <mergeCell ref="J37:L37"/>
    <mergeCell ref="C29:I29"/>
    <mergeCell ref="J29:L29"/>
    <mergeCell ref="C30:I30"/>
    <mergeCell ref="J30:L30"/>
    <mergeCell ref="C31:I31"/>
    <mergeCell ref="J31:L31"/>
    <mergeCell ref="C26:I26"/>
    <mergeCell ref="J26:L26"/>
    <mergeCell ref="C27:I27"/>
    <mergeCell ref="J27:L27"/>
    <mergeCell ref="C28:I28"/>
    <mergeCell ref="J28:L28"/>
    <mergeCell ref="C23:I23"/>
    <mergeCell ref="J23:L23"/>
    <mergeCell ref="C24:I24"/>
    <mergeCell ref="J24:L24"/>
    <mergeCell ref="C25:I25"/>
    <mergeCell ref="J25:L25"/>
    <mergeCell ref="B18:L18"/>
    <mergeCell ref="B19:L19"/>
    <mergeCell ref="B21:L21"/>
    <mergeCell ref="B22:L22"/>
    <mergeCell ref="C12:I12"/>
    <mergeCell ref="J12:L12"/>
    <mergeCell ref="C13:I13"/>
    <mergeCell ref="J13:L13"/>
    <mergeCell ref="C14:I14"/>
    <mergeCell ref="J14:L14"/>
    <mergeCell ref="B2:L2"/>
    <mergeCell ref="B6:I6"/>
    <mergeCell ref="B9:L9"/>
    <mergeCell ref="C11:I11"/>
    <mergeCell ref="J11:L11"/>
    <mergeCell ref="B4:L5"/>
    <mergeCell ref="B7:I7"/>
    <mergeCell ref="C15:I15"/>
    <mergeCell ref="J15:L15"/>
    <mergeCell ref="B8:I8"/>
    <mergeCell ref="J8:L8"/>
  </mergeCells>
  <pageMargins left="0.511811024" right="0.511811024" top="1.7749999999999999" bottom="1.4083333333333334" header="0.31496062000000002" footer="0.31496062000000002"/>
  <pageSetup paperSize="9" scale="75" orientation="portrait" verticalDpi="597" r:id="rId1"/>
  <rowBreaks count="1" manualBreakCount="1">
    <brk id="98" max="11" man="1"/>
  </rowBreaks>
  <ignoredErrors>
    <ignoredError sqref="J119" unlocked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BreakPreview" zoomScale="120" zoomScaleNormal="100" zoomScaleSheetLayoutView="120" workbookViewId="0">
      <selection activeCell="A24" sqref="A24"/>
    </sheetView>
  </sheetViews>
  <sheetFormatPr defaultRowHeight="12.75"/>
  <cols>
    <col min="1" max="1" width="34.28515625" bestFit="1" customWidth="1"/>
    <col min="3" max="3" width="13.28515625" customWidth="1"/>
    <col min="4" max="8" width="9.140625" customWidth="1"/>
  </cols>
  <sheetData>
    <row r="1" spans="1:8">
      <c r="A1" s="261" t="s">
        <v>188</v>
      </c>
      <c r="B1" s="262"/>
      <c r="C1" s="262"/>
      <c r="D1" s="262"/>
      <c r="E1" s="262"/>
      <c r="F1" s="262"/>
      <c r="G1" s="262"/>
    </row>
    <row r="2" spans="1:8">
      <c r="A2" s="263"/>
      <c r="B2" s="264"/>
      <c r="C2" s="264"/>
      <c r="D2" s="264"/>
      <c r="E2" s="264"/>
      <c r="F2" s="264"/>
      <c r="G2" s="264"/>
    </row>
    <row r="3" spans="1:8">
      <c r="A3" s="235" t="s">
        <v>184</v>
      </c>
      <c r="B3" s="236"/>
      <c r="C3" s="236"/>
      <c r="D3" s="236"/>
      <c r="E3" s="236"/>
      <c r="F3" s="236"/>
      <c r="G3" s="236"/>
    </row>
    <row r="4" spans="1:8">
      <c r="A4" s="235" t="s">
        <v>185</v>
      </c>
      <c r="B4" s="236"/>
      <c r="C4" s="236"/>
      <c r="D4" s="236"/>
      <c r="E4" s="236"/>
      <c r="F4" s="236"/>
      <c r="G4" s="236"/>
    </row>
    <row r="5" spans="1:8">
      <c r="A5" s="194" t="s">
        <v>189</v>
      </c>
      <c r="B5" s="194"/>
      <c r="C5" s="194"/>
      <c r="D5" s="194"/>
      <c r="E5" s="194"/>
      <c r="F5" s="194"/>
      <c r="G5" s="194"/>
      <c r="H5" s="194"/>
    </row>
    <row r="6" spans="1:8">
      <c r="A6" s="258" t="s">
        <v>109</v>
      </c>
      <c r="B6" s="259"/>
      <c r="C6" s="259"/>
      <c r="D6" s="259"/>
      <c r="E6" s="260"/>
    </row>
    <row r="7" spans="1:8" ht="38.25">
      <c r="A7" s="52" t="s">
        <v>110</v>
      </c>
      <c r="B7" s="50" t="s">
        <v>20</v>
      </c>
      <c r="C7" s="50" t="s">
        <v>165</v>
      </c>
      <c r="D7" s="50" t="s">
        <v>111</v>
      </c>
      <c r="E7" s="50" t="s">
        <v>112</v>
      </c>
    </row>
    <row r="8" spans="1:8">
      <c r="A8" s="61" t="s">
        <v>115</v>
      </c>
      <c r="B8" s="27" t="s">
        <v>114</v>
      </c>
      <c r="C8" s="27">
        <v>2</v>
      </c>
      <c r="D8" s="27">
        <v>132.54</v>
      </c>
      <c r="E8" s="27">
        <f t="shared" ref="E8:E16" si="0">C8*D8</f>
        <v>265.08</v>
      </c>
    </row>
    <row r="9" spans="1:8">
      <c r="A9" s="61" t="s">
        <v>143</v>
      </c>
      <c r="B9" s="27" t="s">
        <v>114</v>
      </c>
      <c r="C9" s="27">
        <v>2</v>
      </c>
      <c r="D9" s="27">
        <v>24.99</v>
      </c>
      <c r="E9" s="27">
        <f t="shared" si="0"/>
        <v>49.98</v>
      </c>
    </row>
    <row r="10" spans="1:8">
      <c r="A10" s="61" t="s">
        <v>144</v>
      </c>
      <c r="B10" s="27" t="s">
        <v>114</v>
      </c>
      <c r="C10" s="27">
        <v>2</v>
      </c>
      <c r="D10" s="27">
        <v>41.2</v>
      </c>
      <c r="E10" s="27">
        <f t="shared" si="0"/>
        <v>82.4</v>
      </c>
    </row>
    <row r="11" spans="1:8">
      <c r="A11" s="61" t="s">
        <v>145</v>
      </c>
      <c r="B11" s="27" t="s">
        <v>114</v>
      </c>
      <c r="C11" s="27">
        <v>2</v>
      </c>
      <c r="D11" s="27">
        <v>150</v>
      </c>
      <c r="E11" s="27">
        <f t="shared" si="0"/>
        <v>300</v>
      </c>
    </row>
    <row r="12" spans="1:8">
      <c r="A12" s="61" t="s">
        <v>116</v>
      </c>
      <c r="B12" s="27" t="s">
        <v>114</v>
      </c>
      <c r="C12" s="27">
        <v>2</v>
      </c>
      <c r="D12" s="27">
        <v>7</v>
      </c>
      <c r="E12" s="27">
        <f t="shared" si="0"/>
        <v>14</v>
      </c>
    </row>
    <row r="13" spans="1:8">
      <c r="A13" s="61" t="s">
        <v>146</v>
      </c>
      <c r="B13" s="27" t="s">
        <v>114</v>
      </c>
      <c r="C13" s="27">
        <v>2</v>
      </c>
      <c r="D13" s="27">
        <v>7.99</v>
      </c>
      <c r="E13" s="27">
        <f t="shared" si="0"/>
        <v>15.98</v>
      </c>
    </row>
    <row r="14" spans="1:8">
      <c r="A14" s="61" t="s">
        <v>147</v>
      </c>
      <c r="B14" s="27" t="s">
        <v>114</v>
      </c>
      <c r="C14" s="27">
        <v>2</v>
      </c>
      <c r="D14" s="27">
        <v>93.1</v>
      </c>
      <c r="E14" s="27">
        <f t="shared" si="0"/>
        <v>186.2</v>
      </c>
    </row>
    <row r="15" spans="1:8">
      <c r="A15" s="61" t="s">
        <v>117</v>
      </c>
      <c r="B15" s="27" t="s">
        <v>114</v>
      </c>
      <c r="C15" s="27">
        <v>1</v>
      </c>
      <c r="D15" s="27">
        <v>20.67</v>
      </c>
      <c r="E15" s="27">
        <f t="shared" si="0"/>
        <v>20.67</v>
      </c>
    </row>
    <row r="16" spans="1:8">
      <c r="A16" s="61" t="s">
        <v>148</v>
      </c>
      <c r="B16" s="27" t="s">
        <v>114</v>
      </c>
      <c r="C16" s="27">
        <v>1</v>
      </c>
      <c r="D16" s="27">
        <v>69.599999999999994</v>
      </c>
      <c r="E16" s="27">
        <f t="shared" si="0"/>
        <v>69.599999999999994</v>
      </c>
    </row>
    <row r="17" spans="1:5">
      <c r="A17" s="210"/>
      <c r="B17" s="211"/>
      <c r="C17" s="211"/>
      <c r="D17" s="212"/>
      <c r="E17" s="53">
        <f>SUM(E8:E16)</f>
        <v>1003.9100000000001</v>
      </c>
    </row>
    <row r="18" spans="1:5">
      <c r="A18" s="255" t="s">
        <v>120</v>
      </c>
      <c r="B18" s="256"/>
      <c r="C18" s="256"/>
      <c r="D18" s="257"/>
      <c r="E18" s="27">
        <v>4</v>
      </c>
    </row>
    <row r="19" spans="1:5">
      <c r="A19" s="255" t="s">
        <v>164</v>
      </c>
      <c r="B19" s="256"/>
      <c r="C19" s="256"/>
      <c r="D19" s="257"/>
      <c r="E19" s="27">
        <v>2</v>
      </c>
    </row>
    <row r="20" spans="1:5">
      <c r="A20" s="255" t="s">
        <v>121</v>
      </c>
      <c r="B20" s="256"/>
      <c r="C20" s="256"/>
      <c r="D20" s="257"/>
      <c r="E20" s="27">
        <v>12</v>
      </c>
    </row>
    <row r="21" spans="1:5">
      <c r="A21" s="255" t="s">
        <v>122</v>
      </c>
      <c r="B21" s="256"/>
      <c r="C21" s="256"/>
      <c r="D21" s="257"/>
      <c r="E21" s="69">
        <f>(E17*E18)*(E19)/E20</f>
        <v>669.27333333333343</v>
      </c>
    </row>
    <row r="22" spans="1:5">
      <c r="A22" s="252"/>
      <c r="B22" s="253"/>
      <c r="C22" s="253"/>
      <c r="D22" s="254"/>
      <c r="E22" s="27"/>
    </row>
    <row r="24" spans="1:5">
      <c r="A24" s="91" t="s">
        <v>190</v>
      </c>
    </row>
  </sheetData>
  <mergeCells count="11">
    <mergeCell ref="A1:G2"/>
    <mergeCell ref="A3:G3"/>
    <mergeCell ref="A4:G4"/>
    <mergeCell ref="A22:D22"/>
    <mergeCell ref="A6:E6"/>
    <mergeCell ref="A17:D17"/>
    <mergeCell ref="A18:D18"/>
    <mergeCell ref="A19:D19"/>
    <mergeCell ref="A20:D20"/>
    <mergeCell ref="A21:D21"/>
    <mergeCell ref="A5:H5"/>
  </mergeCells>
  <pageMargins left="0.511811024" right="0.511811024" top="1.7749999999999999" bottom="1.4166666666666667" header="0.31496062000000002" footer="0.31496062000000002"/>
  <pageSetup paperSize="9" orientation="portrait" r:id="rId1"/>
  <headerFooter>
    <oddHeader>&amp;C&amp;G</oddHeader>
    <oddFooter>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view="pageBreakPreview" topLeftCell="A4" zoomScale="110" zoomScaleNormal="100" zoomScaleSheetLayoutView="110" workbookViewId="0">
      <selection activeCell="A37" sqref="A37"/>
    </sheetView>
  </sheetViews>
  <sheetFormatPr defaultRowHeight="12.75"/>
  <cols>
    <col min="1" max="1" width="28.42578125" customWidth="1"/>
    <col min="2" max="2" width="23.140625" customWidth="1"/>
    <col min="3" max="3" width="12" customWidth="1"/>
    <col min="4" max="4" width="13.7109375" bestFit="1" customWidth="1"/>
    <col min="5" max="5" width="15.42578125" bestFit="1" customWidth="1"/>
    <col min="6" max="6" width="10.5703125" customWidth="1"/>
  </cols>
  <sheetData>
    <row r="1" spans="1:11">
      <c r="A1" s="266"/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</row>
    <row r="3" spans="1:11">
      <c r="A3" s="266"/>
      <c r="B3" s="266"/>
      <c r="C3" s="266"/>
      <c r="D3" s="266"/>
      <c r="E3" s="266"/>
      <c r="F3" s="266"/>
      <c r="G3" s="266"/>
      <c r="H3" s="266"/>
      <c r="I3" s="267"/>
      <c r="J3" s="268"/>
      <c r="K3" s="268"/>
    </row>
    <row r="4" spans="1:11">
      <c r="A4" s="266"/>
      <c r="B4" s="266"/>
      <c r="C4" s="266"/>
      <c r="D4" s="266"/>
      <c r="E4" s="266"/>
      <c r="F4" s="266"/>
      <c r="G4" s="266"/>
      <c r="H4" s="266"/>
      <c r="I4" s="267"/>
      <c r="J4" s="268"/>
      <c r="K4" s="268"/>
    </row>
    <row r="8" spans="1:11">
      <c r="A8" s="228" t="s">
        <v>123</v>
      </c>
      <c r="B8" s="228"/>
      <c r="C8" s="228"/>
      <c r="D8" s="228"/>
      <c r="E8" s="228"/>
    </row>
    <row r="9" spans="1:11" ht="38.25">
      <c r="A9" s="229" t="s">
        <v>124</v>
      </c>
      <c r="B9" s="229"/>
      <c r="C9" s="51" t="s">
        <v>125</v>
      </c>
      <c r="D9" s="51" t="s">
        <v>126</v>
      </c>
      <c r="E9" s="51" t="s">
        <v>127</v>
      </c>
    </row>
    <row r="10" spans="1:11">
      <c r="A10" s="213" t="s">
        <v>113</v>
      </c>
      <c r="B10" s="214"/>
      <c r="C10" s="62">
        <v>1</v>
      </c>
      <c r="D10" s="70">
        <v>1.75</v>
      </c>
      <c r="E10" s="72">
        <f>D10*C10</f>
        <v>1.75</v>
      </c>
    </row>
    <row r="11" spans="1:11">
      <c r="A11" s="226" t="s">
        <v>128</v>
      </c>
      <c r="B11" s="227"/>
      <c r="C11" s="54">
        <v>1</v>
      </c>
      <c r="D11" s="71">
        <v>4975</v>
      </c>
      <c r="E11" s="72">
        <f t="shared" ref="E11:E21" si="0">D11*C11</f>
        <v>4975</v>
      </c>
    </row>
    <row r="12" spans="1:11">
      <c r="A12" s="226" t="s">
        <v>129</v>
      </c>
      <c r="B12" s="227"/>
      <c r="C12" s="54">
        <v>12</v>
      </c>
      <c r="D12" s="71">
        <v>4.08</v>
      </c>
      <c r="E12" s="72">
        <f t="shared" si="0"/>
        <v>48.96</v>
      </c>
    </row>
    <row r="13" spans="1:11">
      <c r="A13" s="226" t="s">
        <v>118</v>
      </c>
      <c r="B13" s="227"/>
      <c r="C13" s="54">
        <v>1</v>
      </c>
      <c r="D13" s="71">
        <v>158.34</v>
      </c>
      <c r="E13" s="72">
        <f t="shared" si="0"/>
        <v>158.34</v>
      </c>
    </row>
    <row r="14" spans="1:11">
      <c r="A14" s="226" t="s">
        <v>149</v>
      </c>
      <c r="B14" s="227"/>
      <c r="C14" s="54">
        <v>1</v>
      </c>
      <c r="D14" s="71">
        <v>21</v>
      </c>
      <c r="E14" s="72">
        <f t="shared" si="0"/>
        <v>21</v>
      </c>
    </row>
    <row r="15" spans="1:11" ht="19.149999999999999" customHeight="1">
      <c r="A15" s="217" t="s">
        <v>150</v>
      </c>
      <c r="B15" s="218"/>
      <c r="C15" s="54">
        <v>1</v>
      </c>
      <c r="D15" s="71">
        <v>9</v>
      </c>
      <c r="E15" s="72">
        <f t="shared" si="0"/>
        <v>9</v>
      </c>
    </row>
    <row r="16" spans="1:11">
      <c r="A16" s="217" t="s">
        <v>151</v>
      </c>
      <c r="B16" s="218"/>
      <c r="C16" s="54">
        <v>1</v>
      </c>
      <c r="D16" s="71">
        <v>825</v>
      </c>
      <c r="E16" s="72">
        <f t="shared" si="0"/>
        <v>825</v>
      </c>
    </row>
    <row r="17" spans="1:5">
      <c r="A17" s="217" t="s">
        <v>130</v>
      </c>
      <c r="B17" s="218"/>
      <c r="C17" s="54">
        <v>1</v>
      </c>
      <c r="D17" s="71">
        <v>27.45</v>
      </c>
      <c r="E17" s="72">
        <f t="shared" si="0"/>
        <v>27.45</v>
      </c>
    </row>
    <row r="18" spans="1:5">
      <c r="A18" s="217" t="s">
        <v>152</v>
      </c>
      <c r="B18" s="218"/>
      <c r="C18" s="54">
        <v>1</v>
      </c>
      <c r="D18" s="71">
        <v>12</v>
      </c>
      <c r="E18" s="72">
        <f t="shared" si="0"/>
        <v>12</v>
      </c>
    </row>
    <row r="19" spans="1:5">
      <c r="A19" s="217" t="s">
        <v>119</v>
      </c>
      <c r="B19" s="218"/>
      <c r="C19" s="54">
        <v>1</v>
      </c>
      <c r="D19" s="71">
        <v>12.88</v>
      </c>
      <c r="E19" s="72">
        <f t="shared" si="0"/>
        <v>12.88</v>
      </c>
    </row>
    <row r="20" spans="1:5">
      <c r="A20" s="217" t="s">
        <v>153</v>
      </c>
      <c r="B20" s="218"/>
      <c r="C20" s="54">
        <v>1</v>
      </c>
      <c r="D20" s="71">
        <v>21.38</v>
      </c>
      <c r="E20" s="72">
        <f t="shared" si="0"/>
        <v>21.38</v>
      </c>
    </row>
    <row r="21" spans="1:5">
      <c r="A21" s="215" t="s">
        <v>154</v>
      </c>
      <c r="B21" s="216"/>
      <c r="C21" s="54">
        <v>1</v>
      </c>
      <c r="D21" s="71">
        <v>1.6</v>
      </c>
      <c r="E21" s="72">
        <f t="shared" si="0"/>
        <v>1.6</v>
      </c>
    </row>
    <row r="22" spans="1:5">
      <c r="A22" s="213"/>
      <c r="B22" s="214"/>
      <c r="C22" s="54"/>
      <c r="D22" s="71"/>
      <c r="E22" s="72"/>
    </row>
    <row r="23" spans="1:5">
      <c r="A23" s="220" t="s">
        <v>131</v>
      </c>
      <c r="B23" s="221"/>
      <c r="C23" s="221"/>
      <c r="D23" s="222"/>
      <c r="E23" s="265">
        <f>SUM(E10:E21)</f>
        <v>6114.3600000000006</v>
      </c>
    </row>
    <row r="24" spans="1:5">
      <c r="A24" s="220" t="s">
        <v>132</v>
      </c>
      <c r="B24" s="221"/>
      <c r="C24" s="221"/>
      <c r="D24" s="222"/>
      <c r="E24" s="49">
        <f>0.1*E23</f>
        <v>611.43600000000004</v>
      </c>
    </row>
    <row r="25" spans="1:5">
      <c r="A25" s="220" t="s">
        <v>133</v>
      </c>
      <c r="B25" s="221"/>
      <c r="C25" s="221"/>
      <c r="D25" s="222"/>
      <c r="E25" s="49">
        <f>0.2*E23</f>
        <v>1222.8720000000001</v>
      </c>
    </row>
    <row r="26" spans="1:5">
      <c r="A26" s="220" t="s">
        <v>134</v>
      </c>
      <c r="B26" s="221"/>
      <c r="C26" s="221"/>
      <c r="D26" s="222"/>
      <c r="E26" s="49">
        <f>E24+E25</f>
        <v>1834.308</v>
      </c>
    </row>
    <row r="27" spans="1:5">
      <c r="A27" s="220" t="s">
        <v>135</v>
      </c>
      <c r="B27" s="221"/>
      <c r="C27" s="221"/>
      <c r="D27" s="222"/>
      <c r="E27" s="49">
        <f>E26/12</f>
        <v>152.85900000000001</v>
      </c>
    </row>
    <row r="28" spans="1:5">
      <c r="A28" s="223" t="s">
        <v>136</v>
      </c>
      <c r="B28" s="224"/>
      <c r="C28" s="224"/>
      <c r="D28" s="225"/>
      <c r="E28" s="55">
        <v>4</v>
      </c>
    </row>
    <row r="29" spans="1:5">
      <c r="A29" s="223" t="s">
        <v>137</v>
      </c>
      <c r="B29" s="224"/>
      <c r="C29" s="224"/>
      <c r="D29" s="225"/>
      <c r="E29" s="55">
        <f>E27/E28</f>
        <v>38.214750000000002</v>
      </c>
    </row>
    <row r="31" spans="1:5" ht="24.75" customHeight="1">
      <c r="A31" s="219" t="s">
        <v>138</v>
      </c>
      <c r="B31" s="219"/>
      <c r="C31" s="219"/>
      <c r="D31" s="219"/>
      <c r="E31" s="219"/>
    </row>
    <row r="33" spans="1:1">
      <c r="A33" s="91" t="s">
        <v>190</v>
      </c>
    </row>
  </sheetData>
  <mergeCells count="26">
    <mergeCell ref="A1:K2"/>
    <mergeCell ref="A3:H3"/>
    <mergeCell ref="A4:H4"/>
    <mergeCell ref="A19:B19"/>
    <mergeCell ref="A18:B18"/>
    <mergeCell ref="A17:B17"/>
    <mergeCell ref="A16:B16"/>
    <mergeCell ref="A14:B14"/>
    <mergeCell ref="A8:E8"/>
    <mergeCell ref="A9:B9"/>
    <mergeCell ref="A11:B11"/>
    <mergeCell ref="A12:B12"/>
    <mergeCell ref="A13:B13"/>
    <mergeCell ref="A15:B15"/>
    <mergeCell ref="A10:B10"/>
    <mergeCell ref="A22:B22"/>
    <mergeCell ref="A21:B21"/>
    <mergeCell ref="A20:B20"/>
    <mergeCell ref="A31:E31"/>
    <mergeCell ref="A23:D23"/>
    <mergeCell ref="A24:D24"/>
    <mergeCell ref="A25:D25"/>
    <mergeCell ref="A26:D26"/>
    <mergeCell ref="A27:D27"/>
    <mergeCell ref="A28:D28"/>
    <mergeCell ref="A29:D29"/>
  </mergeCells>
  <pageMargins left="0.511811024" right="0.511811024" top="1.7333333333333334" bottom="1.4166666666666667" header="0.31496062000000002" footer="0.31496062000000002"/>
  <pageSetup paperSize="9" orientation="portrait" horizontalDpi="300" verticalDpi="300" r:id="rId1"/>
  <headerFooter>
    <oddHeader>&amp;C&amp;G</oddHead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"/>
  <sheetViews>
    <sheetView tabSelected="1" zoomScaleNormal="100" zoomScaleSheetLayoutView="100" workbookViewId="0">
      <selection activeCell="L13" sqref="L13"/>
    </sheetView>
  </sheetViews>
  <sheetFormatPr defaultRowHeight="12.75"/>
  <cols>
    <col min="4" max="4" width="41.7109375" customWidth="1"/>
    <col min="5" max="5" width="14.5703125" customWidth="1"/>
    <col min="6" max="6" width="15.7109375" customWidth="1"/>
  </cols>
  <sheetData>
    <row r="2" spans="2:12"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</row>
    <row r="3" spans="2:12"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</row>
    <row r="4" spans="2:12">
      <c r="B4" s="266"/>
      <c r="C4" s="266"/>
      <c r="D4" s="266"/>
      <c r="E4" s="266"/>
      <c r="F4" s="266"/>
      <c r="G4" s="266"/>
      <c r="H4" s="266"/>
      <c r="I4" s="266"/>
      <c r="J4" s="267"/>
      <c r="K4" s="268"/>
      <c r="L4" s="268"/>
    </row>
    <row r="5" spans="2:12">
      <c r="B5" s="266"/>
      <c r="C5" s="266"/>
      <c r="D5" s="266"/>
      <c r="E5" s="266"/>
      <c r="F5" s="266"/>
      <c r="G5" s="266"/>
      <c r="H5" s="266"/>
      <c r="I5" s="266"/>
      <c r="J5" s="267"/>
      <c r="K5" s="268"/>
      <c r="L5" s="268"/>
    </row>
    <row r="8" spans="2:12" ht="26.45" customHeight="1">
      <c r="B8" s="230" t="s">
        <v>166</v>
      </c>
      <c r="C8" s="230" t="s">
        <v>167</v>
      </c>
      <c r="D8" s="230" t="s">
        <v>168</v>
      </c>
      <c r="E8" s="230" t="s">
        <v>172</v>
      </c>
      <c r="F8" s="230"/>
    </row>
    <row r="9" spans="2:12" ht="25.5">
      <c r="B9" s="230"/>
      <c r="C9" s="230"/>
      <c r="D9" s="230"/>
      <c r="E9" s="74" t="s">
        <v>173</v>
      </c>
      <c r="F9" s="74" t="s">
        <v>171</v>
      </c>
    </row>
    <row r="10" spans="2:12" ht="51">
      <c r="B10" s="232">
        <v>1</v>
      </c>
      <c r="C10" s="76">
        <v>1</v>
      </c>
      <c r="D10" s="75" t="s">
        <v>169</v>
      </c>
      <c r="E10" s="78">
        <f>'DIURNO 12x36'!K154</f>
        <v>12216.4514114426</v>
      </c>
      <c r="F10" s="79">
        <f>E10*12</f>
        <v>146597.41693731121</v>
      </c>
    </row>
    <row r="11" spans="2:12" ht="53.45" customHeight="1">
      <c r="B11" s="230"/>
      <c r="C11" s="73">
        <v>2</v>
      </c>
      <c r="D11" s="74" t="s">
        <v>170</v>
      </c>
      <c r="E11" s="70">
        <f>'NOTURNO 12x36'!K154</f>
        <v>13550.141840349504</v>
      </c>
      <c r="F11" s="79">
        <f>E11*12</f>
        <v>162601.70208419405</v>
      </c>
    </row>
    <row r="12" spans="2:12">
      <c r="B12" s="231" t="s">
        <v>174</v>
      </c>
      <c r="C12" s="231"/>
      <c r="D12" s="231"/>
      <c r="E12" s="80">
        <f>SUM(E10:E11)</f>
        <v>25766.593251792103</v>
      </c>
      <c r="F12" s="80">
        <f>SUM(F10:F11)</f>
        <v>309199.11902150523</v>
      </c>
    </row>
  </sheetData>
  <mergeCells count="9">
    <mergeCell ref="B2:L3"/>
    <mergeCell ref="B4:I4"/>
    <mergeCell ref="B5:I5"/>
    <mergeCell ref="E8:F8"/>
    <mergeCell ref="B12:D12"/>
    <mergeCell ref="B10:B11"/>
    <mergeCell ref="D8:D9"/>
    <mergeCell ref="C8:C9"/>
    <mergeCell ref="B8:B9"/>
  </mergeCells>
  <pageMargins left="0.511811024" right="0.511811024" top="1.78125" bottom="1.4170833333333333" header="0.31496062000000002" footer="0.31496062000000002"/>
  <pageSetup paperSize="9" scale="9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DIURNO 12x36</vt:lpstr>
      <vt:lpstr>NOTURNO 12x36</vt:lpstr>
      <vt:lpstr>UNIFORME</vt:lpstr>
      <vt:lpstr>EQUIPAMENTOS</vt:lpstr>
      <vt:lpstr>CONSOLIDADO</vt:lpstr>
      <vt:lpstr>CONSOLIDADO!Area_de_impressao</vt:lpstr>
      <vt:lpstr>'DIURNO 12x36'!Area_de_impressao</vt:lpstr>
      <vt:lpstr>EQUIPAMENTOS!Area_de_impressao</vt:lpstr>
      <vt:lpstr>'NOTURNO 12x36'!Area_de_impressao</vt:lpstr>
      <vt:lpstr>UNIFORME!Area_de_impressao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Brito Paiva</dc:creator>
  <cp:lastModifiedBy>"10298"</cp:lastModifiedBy>
  <cp:lastPrinted>2019-07-23T19:15:03Z</cp:lastPrinted>
  <dcterms:created xsi:type="dcterms:W3CDTF">2016-09-02T16:32:58Z</dcterms:created>
  <dcterms:modified xsi:type="dcterms:W3CDTF">2023-06-23T19:44:32Z</dcterms:modified>
</cp:coreProperties>
</file>